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victor/Desktop/Victor Tous - Financial Modeling Portfolio/Workforce Planning Model/"/>
    </mc:Choice>
  </mc:AlternateContent>
  <xr:revisionPtr revIDLastSave="0" documentId="13_ncr:1_{D7EE2C8D-F3C7-D749-8F58-B7F2645F4FD5}" xr6:coauthVersionLast="47" xr6:coauthVersionMax="47" xr10:uidLastSave="{00000000-0000-0000-0000-000000000000}"/>
  <bookViews>
    <workbookView xWindow="0" yWindow="780" windowWidth="29400" windowHeight="16940" xr2:uid="{CB9CA0F4-14B2-9C49-BA53-F7525A752440}"/>
  </bookViews>
  <sheets>
    <sheet name="Employee Ledger" sheetId="1" r:id="rId1"/>
    <sheet name="Optimal Budget Allocation" sheetId="3" r:id="rId2"/>
    <sheet name="Availability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E5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C57" i="1"/>
  <c r="C56" i="1"/>
  <c r="C55" i="1"/>
  <c r="P13" i="3"/>
  <c r="P12" i="3"/>
  <c r="L14" i="3"/>
  <c r="K14" i="3"/>
  <c r="L8" i="3"/>
  <c r="L9" i="3"/>
  <c r="L10" i="3"/>
  <c r="L11" i="3"/>
  <c r="L12" i="3"/>
  <c r="L13" i="3"/>
  <c r="L7" i="3"/>
  <c r="K7" i="3"/>
  <c r="M3" i="3" s="1"/>
  <c r="K8" i="3"/>
  <c r="K9" i="3"/>
  <c r="K10" i="3"/>
  <c r="K11" i="3"/>
  <c r="K12" i="3"/>
  <c r="K13" i="3"/>
  <c r="H14" i="3"/>
  <c r="D11" i="3"/>
  <c r="C11" i="3"/>
  <c r="B11" i="3"/>
  <c r="E8" i="3"/>
  <c r="Q5" i="3" s="1"/>
  <c r="S5" i="3" s="1"/>
  <c r="Q6" i="3"/>
  <c r="S6" i="3" s="1"/>
  <c r="D8" i="3"/>
  <c r="D9" i="3"/>
  <c r="D10" i="3"/>
  <c r="C8" i="3"/>
  <c r="C9" i="3"/>
  <c r="C10" i="3"/>
  <c r="B8" i="3"/>
  <c r="B9" i="3"/>
  <c r="B10" i="3"/>
  <c r="C7" i="3"/>
  <c r="D7" i="3"/>
  <c r="E7" i="3"/>
  <c r="B7" i="3"/>
  <c r="H4" i="3" l="1"/>
  <c r="I8" i="3" s="1"/>
  <c r="J8" i="3" s="1"/>
  <c r="M8" i="3" s="1"/>
  <c r="C59" i="1"/>
  <c r="T5" i="3"/>
  <c r="U5" i="3"/>
  <c r="T6" i="3"/>
  <c r="U6" i="3"/>
  <c r="Q4" i="3"/>
  <c r="R4" i="3" s="1"/>
  <c r="R6" i="3"/>
  <c r="R5" i="3"/>
  <c r="H3" i="3"/>
  <c r="I7" i="3" l="1"/>
  <c r="J7" i="3" s="1"/>
  <c r="Q7" i="3"/>
  <c r="U7" i="3" s="1"/>
  <c r="I10" i="3"/>
  <c r="J10" i="3" s="1"/>
  <c r="M10" i="3" s="1"/>
  <c r="I13" i="3"/>
  <c r="J13" i="3" s="1"/>
  <c r="M13" i="3" s="1"/>
  <c r="I11" i="3"/>
  <c r="J11" i="3" s="1"/>
  <c r="M11" i="3" s="1"/>
  <c r="I9" i="3"/>
  <c r="J9" i="3" s="1"/>
  <c r="M9" i="3" s="1"/>
  <c r="I12" i="3"/>
  <c r="J12" i="3" s="1"/>
  <c r="M12" i="3" s="1"/>
  <c r="S4" i="3"/>
  <c r="U4" i="3"/>
  <c r="T4" i="3"/>
  <c r="M7" i="3"/>
  <c r="S7" i="3" l="1"/>
  <c r="R7" i="3"/>
  <c r="R8" i="3" s="1"/>
  <c r="Q8" i="3"/>
  <c r="T7" i="3"/>
  <c r="S8" i="3"/>
  <c r="T8" i="3"/>
  <c r="U8" i="3"/>
  <c r="I14" i="3"/>
  <c r="J14" i="3" s="1"/>
  <c r="M14" i="3" s="1"/>
  <c r="P14" i="3" s="1"/>
</calcChain>
</file>

<file path=xl/sharedStrings.xml><?xml version="1.0" encoding="utf-8"?>
<sst xmlns="http://schemas.openxmlformats.org/spreadsheetml/2006/main" count="580" uniqueCount="118">
  <si>
    <t>Name</t>
  </si>
  <si>
    <t>Role</t>
  </si>
  <si>
    <t>Manager</t>
  </si>
  <si>
    <t>Key Holder</t>
  </si>
  <si>
    <t>Associate</t>
  </si>
  <si>
    <t>Employment Type</t>
  </si>
  <si>
    <t>Min. Hours</t>
  </si>
  <si>
    <t>Max. Hours</t>
  </si>
  <si>
    <t>Full-Time</t>
  </si>
  <si>
    <t>Part-Time</t>
  </si>
  <si>
    <t>Employee #</t>
  </si>
  <si>
    <t>Status</t>
  </si>
  <si>
    <t>Active</t>
  </si>
  <si>
    <t>Inactive</t>
  </si>
  <si>
    <t>Monday</t>
  </si>
  <si>
    <t>Tuesday</t>
  </si>
  <si>
    <t>Employee</t>
  </si>
  <si>
    <t>Day</t>
  </si>
  <si>
    <t>Available End</t>
  </si>
  <si>
    <t>Available Start</t>
  </si>
  <si>
    <t>Wednesday</t>
  </si>
  <si>
    <t>Thursday</t>
  </si>
  <si>
    <t>Friday</t>
  </si>
  <si>
    <t>Saturday</t>
  </si>
  <si>
    <t>Sunday</t>
  </si>
  <si>
    <t>Weekly Payroll Budget</t>
  </si>
  <si>
    <t>Hours</t>
  </si>
  <si>
    <t xml:space="preserve">Management Team </t>
  </si>
  <si>
    <t xml:space="preserve">Monday </t>
  </si>
  <si>
    <t>Overview</t>
  </si>
  <si>
    <t>Total Management Hours</t>
  </si>
  <si>
    <t>Total Associate Hours</t>
  </si>
  <si>
    <t>Weight</t>
  </si>
  <si>
    <t>Totals</t>
  </si>
  <si>
    <t># of Shifts</t>
  </si>
  <si>
    <t xml:space="preserve">Morning </t>
  </si>
  <si>
    <t>Mid-Day</t>
  </si>
  <si>
    <t>Evening</t>
  </si>
  <si>
    <t>Mid-Day (Extra)</t>
  </si>
  <si>
    <t>Minimum Optimal Associate Shifts</t>
  </si>
  <si>
    <t>Average Shift Length (Hours)</t>
  </si>
  <si>
    <t>Shift Type</t>
  </si>
  <si>
    <t>Total</t>
  </si>
  <si>
    <t>Morning</t>
  </si>
  <si>
    <t>Stacked Chart ==&gt; How shifts distribute across days</t>
  </si>
  <si>
    <t>Donut Chart ==&gt; Overall Mix of Shift Types</t>
  </si>
  <si>
    <t>Key Description for Charts</t>
  </si>
  <si>
    <t>VMM</t>
  </si>
  <si>
    <t>ASM</t>
  </si>
  <si>
    <t>Associates</t>
  </si>
  <si>
    <t>Title</t>
  </si>
  <si>
    <t>Pay</t>
  </si>
  <si>
    <t>Weekly</t>
  </si>
  <si>
    <t>Bi-Weekly</t>
  </si>
  <si>
    <t>Monthly</t>
  </si>
  <si>
    <t xml:space="preserve">Quarterly </t>
  </si>
  <si>
    <t>Annually</t>
  </si>
  <si>
    <t>Total Payroll (Estimates)</t>
  </si>
  <si>
    <t>Summer Availability Associates</t>
  </si>
  <si>
    <t># of Shifts (Min)</t>
  </si>
  <si>
    <t>Internship</t>
  </si>
  <si>
    <t>Co-Op</t>
  </si>
  <si>
    <t>Reason/Notes</t>
  </si>
  <si>
    <t>Leaving (Transfer to NY)</t>
  </si>
  <si>
    <t>N/A</t>
  </si>
  <si>
    <t>Column1</t>
  </si>
  <si>
    <t>Column2</t>
  </si>
  <si>
    <t>Column3</t>
  </si>
  <si>
    <t>Compared to:</t>
  </si>
  <si>
    <t>Column4</t>
  </si>
  <si>
    <t>Increase</t>
  </si>
  <si>
    <t>Decrease</t>
  </si>
  <si>
    <t>Same</t>
  </si>
  <si>
    <t>Getting new job</t>
  </si>
  <si>
    <t>Net Hours Gain or Loss (+/-)</t>
  </si>
  <si>
    <t>Number of Increase (+)</t>
  </si>
  <si>
    <t>Number of Decrease (-)</t>
  </si>
  <si>
    <t>Number of Same (/)</t>
  </si>
  <si>
    <t>Only Open Weekdays</t>
  </si>
  <si>
    <t xml:space="preserve">Leaving </t>
  </si>
  <si>
    <t>Internship (Until Aug.)</t>
  </si>
  <si>
    <t>Away for Jun + Jul.</t>
  </si>
  <si>
    <t>Preferences</t>
  </si>
  <si>
    <t>Cash</t>
  </si>
  <si>
    <t>Cash-Wrap</t>
  </si>
  <si>
    <t>Fitting Room</t>
  </si>
  <si>
    <t>Running</t>
  </si>
  <si>
    <t>FR + Running</t>
  </si>
  <si>
    <t>Strengths/Weaknesses</t>
  </si>
  <si>
    <t>Recovering</t>
  </si>
  <si>
    <t>Number of Shifts (Min)</t>
  </si>
  <si>
    <t>Number of Shifts (Max)</t>
  </si>
  <si>
    <t>Manager 1</t>
  </si>
  <si>
    <t>Manager 2</t>
  </si>
  <si>
    <t>Manager 3</t>
  </si>
  <si>
    <t>Key Holder 1</t>
  </si>
  <si>
    <t>Key Holder 2</t>
  </si>
  <si>
    <t>Key Holder 3</t>
  </si>
  <si>
    <t>Associate 1</t>
  </si>
  <si>
    <t>Associate 2</t>
  </si>
  <si>
    <t>Associate 3</t>
  </si>
  <si>
    <t>Associate 4</t>
  </si>
  <si>
    <t>Associate 5</t>
  </si>
  <si>
    <t>Associate 6</t>
  </si>
  <si>
    <t>Associate 7</t>
  </si>
  <si>
    <t>Associate 8</t>
  </si>
  <si>
    <t>Associate 9</t>
  </si>
  <si>
    <t>Associate 10</t>
  </si>
  <si>
    <t>Associate 11</t>
  </si>
  <si>
    <t>Associate 12</t>
  </si>
  <si>
    <t>Associate 13</t>
  </si>
  <si>
    <t>Associate 14</t>
  </si>
  <si>
    <t>Associate 15</t>
  </si>
  <si>
    <t>Associate 16</t>
  </si>
  <si>
    <t>Associate 17</t>
  </si>
  <si>
    <t>Associate 18</t>
  </si>
  <si>
    <t>Associate 19</t>
  </si>
  <si>
    <t>Key Holder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</si>
</sst>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0.0"/>
  </numFmts>
  <fonts count="7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20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20" fontId="2" fillId="0" borderId="0" xfId="0" applyNumberFormat="1" applyFont="1"/>
    <xf numFmtId="20" fontId="0" fillId="0" borderId="0" xfId="0" applyNumberFormat="1" applyAlignment="1">
      <alignment horizontal="center"/>
    </xf>
    <xf numFmtId="20" fontId="2" fillId="0" borderId="0" xfId="0" applyNumberFormat="1" applyFont="1" applyAlignment="1">
      <alignment horizontal="center"/>
    </xf>
    <xf numFmtId="20" fontId="2" fillId="2" borderId="0" xfId="0" applyNumberFormat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12" xfId="0" applyBorder="1"/>
    <xf numFmtId="164" fontId="0" fillId="0" borderId="0" xfId="2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8" xfId="2" applyNumberFormat="1" applyFont="1" applyBorder="1" applyAlignment="1">
      <alignment horizontal="center" vertical="center"/>
    </xf>
    <xf numFmtId="1" fontId="0" fillId="0" borderId="8" xfId="0" applyNumberForma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0" fontId="4" fillId="0" borderId="14" xfId="0" applyFont="1" applyBorder="1"/>
    <xf numFmtId="0" fontId="0" fillId="0" borderId="17" xfId="0" applyBorder="1"/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10" xfId="0" applyFill="1" applyBorder="1"/>
    <xf numFmtId="1" fontId="0" fillId="0" borderId="2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2" xfId="0" applyFill="1" applyBorder="1"/>
    <xf numFmtId="0" fontId="0" fillId="4" borderId="9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11" xfId="0" applyFont="1" applyBorder="1"/>
    <xf numFmtId="0" fontId="4" fillId="0" borderId="4" xfId="0" applyFont="1" applyBorder="1"/>
    <xf numFmtId="0" fontId="4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2" fillId="0" borderId="16" xfId="0" applyFont="1" applyBorder="1"/>
    <xf numFmtId="0" fontId="2" fillId="0" borderId="1" xfId="0" applyFont="1" applyBorder="1"/>
    <xf numFmtId="0" fontId="2" fillId="0" borderId="19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20" xfId="0" applyFont="1" applyBorder="1"/>
    <xf numFmtId="44" fontId="0" fillId="0" borderId="0" xfId="0" applyNumberFormat="1"/>
    <xf numFmtId="44" fontId="0" fillId="0" borderId="2" xfId="0" applyNumberFormat="1" applyBorder="1"/>
    <xf numFmtId="0" fontId="0" fillId="0" borderId="15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44" fontId="4" fillId="0" borderId="15" xfId="0" applyNumberFormat="1" applyFont="1" applyBorder="1"/>
    <xf numFmtId="44" fontId="4" fillId="0" borderId="16" xfId="0" applyNumberFormat="1" applyFont="1" applyBorder="1"/>
    <xf numFmtId="44" fontId="6" fillId="0" borderId="17" xfId="1" applyFont="1" applyBorder="1" applyAlignment="1">
      <alignment horizontal="center"/>
    </xf>
    <xf numFmtId="44" fontId="6" fillId="0" borderId="3" xfId="1" applyFont="1" applyBorder="1" applyAlignment="1">
      <alignment horizontal="center"/>
    </xf>
    <xf numFmtId="44" fontId="6" fillId="0" borderId="3" xfId="1" applyFont="1" applyFill="1" applyBorder="1" applyAlignment="1">
      <alignment horizontal="center"/>
    </xf>
    <xf numFmtId="44" fontId="6" fillId="0" borderId="18" xfId="1" applyFont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3" xfId="0" applyBorder="1"/>
    <xf numFmtId="0" fontId="0" fillId="0" borderId="13" xfId="0" applyBorder="1"/>
    <xf numFmtId="0" fontId="4" fillId="0" borderId="15" xfId="0" applyFont="1" applyBorder="1"/>
    <xf numFmtId="0" fontId="4" fillId="0" borderId="16" xfId="0" applyFont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/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/>
    <xf numFmtId="0" fontId="4" fillId="0" borderId="31" xfId="0" applyFont="1" applyBorder="1"/>
    <xf numFmtId="0" fontId="4" fillId="0" borderId="32" xfId="0" applyFont="1" applyBorder="1"/>
    <xf numFmtId="0" fontId="0" fillId="0" borderId="24" xfId="0" applyBorder="1" applyAlignment="1">
      <alignment horizontal="center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5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1" fontId="4" fillId="0" borderId="10" xfId="0" applyNumberFormat="1" applyFont="1" applyBorder="1" applyAlignment="1">
      <alignment horizontal="center"/>
    </xf>
    <xf numFmtId="0" fontId="0" fillId="5" borderId="0" xfId="0" applyFill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3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C93"/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Associate Shift Allocation by 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Morning</c:v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'Optimal Budget Allocation'!$G$7:$G$13</c:f>
              <c:strCache>
                <c:ptCount val="7"/>
                <c:pt idx="0">
                  <c:v>Monday 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'Optimal Budget Allocation'!$K$7:$K$13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6-C441-8D51-DA3113404172}"/>
            </c:ext>
          </c:extLst>
        </c:ser>
        <c:ser>
          <c:idx val="1"/>
          <c:order val="1"/>
          <c:tx>
            <c:v>Evening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'Optimal Budget Allocation'!$G$7:$G$13</c:f>
              <c:strCache>
                <c:ptCount val="7"/>
                <c:pt idx="0">
                  <c:v>Monday 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'Optimal Budget Allocation'!$L$7:$L$13</c:f>
              <c:numCache>
                <c:formatCode>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6-C441-8D51-DA3113404172}"/>
            </c:ext>
          </c:extLst>
        </c:ser>
        <c:ser>
          <c:idx val="2"/>
          <c:order val="2"/>
          <c:tx>
            <c:v>Mid/Extra</c:v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'Optimal Budget Allocation'!$G$7:$G$13</c:f>
              <c:strCache>
                <c:ptCount val="7"/>
                <c:pt idx="0">
                  <c:v>Monday 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'Optimal Budget Allocation'!$M$7:$M$13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96-C441-8D51-DA3113404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4127568"/>
        <c:axId val="574129280"/>
      </c:barChart>
      <c:catAx>
        <c:axId val="57412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129280"/>
        <c:crosses val="autoZero"/>
        <c:auto val="1"/>
        <c:lblAlgn val="ctr"/>
        <c:lblOffset val="100"/>
        <c:noMultiLvlLbl val="0"/>
      </c:catAx>
      <c:valAx>
        <c:axId val="574129280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Shifts (6 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1275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</a:t>
            </a:r>
            <a:r>
              <a:rPr lang="en-US" baseline="0"/>
              <a:t> Associate </a:t>
            </a:r>
          </a:p>
          <a:p>
            <a:pPr>
              <a:defRPr/>
            </a:pPr>
            <a:r>
              <a:rPr lang="en-US" baseline="0"/>
              <a:t>Shift Mix</a:t>
            </a:r>
          </a:p>
        </c:rich>
      </c:tx>
      <c:layout>
        <c:manualLayout>
          <c:xMode val="edge"/>
          <c:yMode val="edge"/>
          <c:x val="0.57882804165608326"/>
          <c:y val="6.3334380594744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953433240199817E-2"/>
          <c:y val="2.9098026308262713E-2"/>
          <c:w val="0.553991871983744"/>
          <c:h val="0.94854866289359208"/>
        </c:manualLayout>
      </c:layout>
      <c:doughnutChart>
        <c:varyColors val="1"/>
        <c:ser>
          <c:idx val="0"/>
          <c:order val="0"/>
          <c:tx>
            <c:strRef>
              <c:f>'Optimal Budget Allocation'!$P$11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D86E-3A41-BE12-F4FBADB88EBD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D86E-3A41-BE12-F4FBADB88EBD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D86E-3A41-BE12-F4FBADB88E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'Optimal Budget Allocation'!$O$12:$O$14</c:f>
              <c:strCache>
                <c:ptCount val="3"/>
                <c:pt idx="0">
                  <c:v>Morning</c:v>
                </c:pt>
                <c:pt idx="1">
                  <c:v>Evening</c:v>
                </c:pt>
                <c:pt idx="2">
                  <c:v>Mid-Day</c:v>
                </c:pt>
              </c:strCache>
            </c:strRef>
          </c:cat>
          <c:val>
            <c:numRef>
              <c:f>'Optimal Budget Allocation'!$P$12:$P$14</c:f>
              <c:numCache>
                <c:formatCode>General</c:formatCode>
                <c:ptCount val="3"/>
                <c:pt idx="0">
                  <c:v>7</c:v>
                </c:pt>
                <c:pt idx="1">
                  <c:v>11</c:v>
                </c:pt>
                <c:pt idx="2" formatCode="0">
                  <c:v>1.6000000000000014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0-C745-AAFE-253F2655817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56198459063585"/>
          <c:y val="0.24730447526776303"/>
          <c:w val="0.19255219710439425"/>
          <c:h val="0.52763259370862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10582</xdr:colOff>
      <xdr:row>17</xdr:row>
      <xdr:rowOff>22223</xdr:rowOff>
    </xdr:from>
    <xdr:to>
      <xdr:col>8</xdr:col>
      <xdr:colOff>10583</xdr:colOff>
      <xdr:row>39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053A0B-E41E-5F9A-E29A-8ADAD4C59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21168</xdr:colOff>
      <xdr:row>17</xdr:row>
      <xdr:rowOff>9524</xdr:rowOff>
    </xdr:from>
    <xdr:to>
      <xdr:col>15</xdr:col>
      <xdr:colOff>812800</xdr:colOff>
      <xdr:row>34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3F5431-831B-CA60-8418-45E9A19E7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93BB9D-7D36-D94D-960E-EF4CB41989CA}" name="Table3" displayName="Table3" ref="B32:F52" totalsRowShown="0" dataDxfId="22">
  <autoFilter ref="B32:F52" xr:uid="{A393BB9D-7D36-D94D-960E-EF4CB41989CA}"/>
  <tableColumns count="5">
    <tableColumn id="1" xr3:uid="{5088EDF6-396C-2147-8746-863B36131C58}" name="Summer Availability Associates" dataDxfId="21"/>
    <tableColumn id="2" xr3:uid="{3769AED6-3DAC-6844-9947-F2736529E147}" name="Column1" dataDxfId="20"/>
    <tableColumn id="3" xr3:uid="{F9404786-7EE6-F741-9DB0-F793CE36D4D8}" name="Column2" dataDxfId="19"/>
    <tableColumn id="4" xr3:uid="{74FA9D1B-0B6F-DA4D-AD31-F097637718F1}" name="Column3" dataDxfId="18"/>
    <tableColumn id="5" xr3:uid="{AB2E9F7E-905D-F347-B18A-754A04963A34}" name="Column4" dataDxfId="1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46F737-B83D-9A47-B85B-D74BE1299747}" name="Table26" displayName="Table26" ref="B2:F170" totalsRowShown="0" headerRowDxfId="16">
  <autoFilter ref="B2:F170" xr:uid="{94FEB008-71CA-F042-B753-686CF9BB18E2}">
    <filterColumn colId="1">
      <filters>
        <filter val="Friday"/>
      </filters>
    </filterColumn>
    <filterColumn colId="4">
      <filters>
        <filter val="Available"/>
      </filters>
    </filterColumn>
  </autoFilter>
  <sortState xmlns:xlrd2="http://schemas.microsoft.com/office/spreadsheetml/2017/richdata2" ref="B3:F63">
    <sortCondition ref="D2:D170"/>
  </sortState>
  <tableColumns count="5">
    <tableColumn id="1" xr3:uid="{11C81759-405F-0241-8CF7-321F097FCBAF}" name="Employee" dataDxfId="15"/>
    <tableColumn id="2" xr3:uid="{E08497BF-FE5C-5941-AEB5-91929608745E}" name="Day" dataDxfId="14"/>
    <tableColumn id="3" xr3:uid="{C9C3A08D-7DB7-6944-8A6E-3BE67792AC71}" name="Available Start" dataDxfId="13"/>
    <tableColumn id="4" xr3:uid="{DE29F2FC-6FDF-4D4F-88D2-39507C2E0105}" name="Available End" dataDxfId="12"/>
    <tableColumn id="5" xr3:uid="{8EAC98FF-AAD2-AB49-939D-4D8085A0593E}" name="Status" dataDxfId="11">
      <calculatedColumnFormula>IF(OR(Table26[[#This Row],[Available Start]]="",Table26[[#This Row],[Available End]]=""),"Unavailable","Available")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5D5FA83-C3A0-CE4B-9424-CB52DD99E94D}">
  <we:reference id="wa200009404" version="1.0.0.8" store="en-US" storeType="OMEX"/>
  <we:alternateReferences>
    <we:reference id="wa200009404" version="1.0.0.8" store="wa200009404" storeType="OMEX"/>
  </we:alternateReferences>
  <we:properties>
    <we:property name="claude.fileId" value="&quot;010614dc-b5b6-47f3-b707-aa86c8f84edd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9B62-3EAA-7243-8593-A4BB7BB00FB6}">
  <dimension ref="B1:U61"/>
  <sheetViews>
    <sheetView tabSelected="1" zoomScaleNormal="100" workbookViewId="0">
      <selection activeCell="H26" sqref="H26"/>
    </sheetView>
  </sheetViews>
  <sheetFormatPr baseColWidth="10" defaultRowHeight="16" x14ac:dyDescent="0.2"/>
  <cols>
    <col min="2" max="2" width="28.1640625" customWidth="1"/>
    <col min="3" max="4" width="13.5" bestFit="1" customWidth="1"/>
    <col min="5" max="5" width="20.1640625" bestFit="1" customWidth="1"/>
    <col min="6" max="6" width="19.1640625" bestFit="1" customWidth="1"/>
    <col min="7" max="7" width="12.83203125" bestFit="1" customWidth="1"/>
    <col min="9" max="9" width="13.5" customWidth="1"/>
    <col min="10" max="10" width="13.83203125" bestFit="1" customWidth="1"/>
    <col min="11" max="11" width="11.83203125" customWidth="1"/>
    <col min="12" max="12" width="13.83203125" bestFit="1" customWidth="1"/>
    <col min="13" max="13" width="14.83203125" customWidth="1"/>
    <col min="14" max="14" width="14" customWidth="1"/>
    <col min="15" max="15" width="12" bestFit="1" customWidth="1"/>
  </cols>
  <sheetData>
    <row r="1" spans="2:21" ht="17" thickBot="1" x14ac:dyDescent="0.25">
      <c r="K1" s="4"/>
      <c r="L1" s="4"/>
      <c r="M1" s="4"/>
      <c r="N1" s="4"/>
      <c r="O1" s="4"/>
    </row>
    <row r="2" spans="2:21" ht="17" thickBot="1" x14ac:dyDescent="0.25">
      <c r="I2" s="97" t="s">
        <v>88</v>
      </c>
      <c r="J2" s="98"/>
      <c r="K2" s="98"/>
      <c r="L2" s="99"/>
      <c r="M2" s="100" t="s">
        <v>82</v>
      </c>
      <c r="N2" s="101"/>
      <c r="O2" s="4"/>
    </row>
    <row r="3" spans="2:21" x14ac:dyDescent="0.2">
      <c r="B3" s="78" t="s">
        <v>10</v>
      </c>
      <c r="C3" s="79" t="s">
        <v>0</v>
      </c>
      <c r="D3" s="79" t="s">
        <v>1</v>
      </c>
      <c r="E3" s="79" t="s">
        <v>5</v>
      </c>
      <c r="F3" s="79" t="s">
        <v>6</v>
      </c>
      <c r="G3" s="79" t="s">
        <v>7</v>
      </c>
      <c r="H3" s="79" t="s">
        <v>11</v>
      </c>
      <c r="I3" s="83" t="s">
        <v>84</v>
      </c>
      <c r="J3" s="76" t="s">
        <v>85</v>
      </c>
      <c r="K3" s="76" t="s">
        <v>86</v>
      </c>
      <c r="L3" s="77" t="s">
        <v>89</v>
      </c>
      <c r="M3" s="76" t="s">
        <v>83</v>
      </c>
      <c r="N3" s="84" t="s">
        <v>87</v>
      </c>
      <c r="Q3" s="4"/>
      <c r="R3" s="4"/>
      <c r="S3" s="4"/>
      <c r="T3" s="4"/>
      <c r="U3" s="4"/>
    </row>
    <row r="4" spans="2:21" x14ac:dyDescent="0.2">
      <c r="B4" s="80">
        <v>1</v>
      </c>
      <c r="C4" t="s">
        <v>92</v>
      </c>
      <c r="D4" t="s">
        <v>2</v>
      </c>
      <c r="E4" t="s">
        <v>8</v>
      </c>
      <c r="F4">
        <v>40</v>
      </c>
      <c r="G4">
        <v>40</v>
      </c>
      <c r="H4" t="s">
        <v>12</v>
      </c>
      <c r="I4" s="85">
        <v>3</v>
      </c>
      <c r="J4" s="4">
        <v>3</v>
      </c>
      <c r="K4" s="4">
        <v>3</v>
      </c>
      <c r="L4" s="10">
        <v>3</v>
      </c>
      <c r="M4" s="86" t="b">
        <v>1</v>
      </c>
      <c r="N4" s="87" t="b">
        <v>1</v>
      </c>
      <c r="R4" s="3"/>
      <c r="S4" s="3"/>
      <c r="T4" s="3"/>
      <c r="U4" s="3"/>
    </row>
    <row r="5" spans="2:21" x14ac:dyDescent="0.2">
      <c r="B5" s="80">
        <v>2</v>
      </c>
      <c r="C5" t="s">
        <v>93</v>
      </c>
      <c r="D5" t="s">
        <v>2</v>
      </c>
      <c r="E5" t="s">
        <v>8</v>
      </c>
      <c r="F5">
        <v>40</v>
      </c>
      <c r="G5">
        <v>40</v>
      </c>
      <c r="H5" t="s">
        <v>12</v>
      </c>
      <c r="I5" s="85">
        <v>3</v>
      </c>
      <c r="J5" s="4">
        <v>3</v>
      </c>
      <c r="K5" s="4">
        <v>3</v>
      </c>
      <c r="L5" s="10">
        <v>3</v>
      </c>
      <c r="M5" s="86" t="b">
        <v>1</v>
      </c>
      <c r="N5" s="87" t="b">
        <v>1</v>
      </c>
      <c r="Q5" s="3"/>
      <c r="R5" s="6"/>
      <c r="S5" s="6"/>
      <c r="T5" s="3"/>
      <c r="U5" s="3"/>
    </row>
    <row r="6" spans="2:21" x14ac:dyDescent="0.2">
      <c r="B6" s="80">
        <v>3</v>
      </c>
      <c r="C6" t="s">
        <v>94</v>
      </c>
      <c r="D6" t="s">
        <v>2</v>
      </c>
      <c r="E6" t="s">
        <v>8</v>
      </c>
      <c r="F6">
        <v>40</v>
      </c>
      <c r="G6">
        <v>40</v>
      </c>
      <c r="H6" t="s">
        <v>12</v>
      </c>
      <c r="I6" s="85">
        <v>3</v>
      </c>
      <c r="J6" s="4">
        <v>3</v>
      </c>
      <c r="K6" s="4">
        <v>3</v>
      </c>
      <c r="L6" s="10">
        <v>3</v>
      </c>
      <c r="M6" s="86" t="b">
        <v>1</v>
      </c>
      <c r="N6" s="87" t="b">
        <v>1</v>
      </c>
      <c r="R6" s="6"/>
      <c r="S6" s="6"/>
      <c r="T6" s="3"/>
      <c r="U6" s="3"/>
    </row>
    <row r="7" spans="2:21" x14ac:dyDescent="0.2">
      <c r="B7" s="80">
        <v>4</v>
      </c>
      <c r="C7" t="s">
        <v>95</v>
      </c>
      <c r="D7" t="s">
        <v>3</v>
      </c>
      <c r="E7" t="s">
        <v>9</v>
      </c>
      <c r="F7">
        <v>20</v>
      </c>
      <c r="G7">
        <v>30</v>
      </c>
      <c r="H7" t="s">
        <v>12</v>
      </c>
      <c r="I7" s="85">
        <v>3</v>
      </c>
      <c r="J7" s="4">
        <v>3</v>
      </c>
      <c r="K7" s="4">
        <v>3</v>
      </c>
      <c r="L7" s="10">
        <v>3</v>
      </c>
      <c r="M7" s="86" t="b">
        <v>1</v>
      </c>
      <c r="N7" s="87" t="b">
        <v>1</v>
      </c>
      <c r="R7" s="6"/>
      <c r="S7" s="6"/>
      <c r="T7" s="3"/>
      <c r="U7" s="3"/>
    </row>
    <row r="8" spans="2:21" x14ac:dyDescent="0.2">
      <c r="B8" s="80">
        <v>5</v>
      </c>
      <c r="C8" t="s">
        <v>96</v>
      </c>
      <c r="D8" t="s">
        <v>3</v>
      </c>
      <c r="E8" t="s">
        <v>9</v>
      </c>
      <c r="F8">
        <v>20</v>
      </c>
      <c r="G8">
        <v>30</v>
      </c>
      <c r="H8" t="s">
        <v>12</v>
      </c>
      <c r="I8" s="85">
        <v>3</v>
      </c>
      <c r="J8" s="4">
        <v>3</v>
      </c>
      <c r="K8" s="4">
        <v>3</v>
      </c>
      <c r="L8" s="10">
        <v>3</v>
      </c>
      <c r="M8" s="86" t="b">
        <v>1</v>
      </c>
      <c r="N8" s="87" t="b">
        <v>1</v>
      </c>
      <c r="R8" s="6"/>
      <c r="S8" s="3"/>
      <c r="T8" s="3"/>
      <c r="U8" s="3"/>
    </row>
    <row r="9" spans="2:21" x14ac:dyDescent="0.2">
      <c r="B9" s="80">
        <v>6</v>
      </c>
      <c r="C9" t="s">
        <v>97</v>
      </c>
      <c r="D9" t="s">
        <v>3</v>
      </c>
      <c r="E9" t="s">
        <v>9</v>
      </c>
      <c r="F9">
        <v>20</v>
      </c>
      <c r="G9">
        <v>30</v>
      </c>
      <c r="H9" t="s">
        <v>13</v>
      </c>
      <c r="I9" s="85">
        <v>3</v>
      </c>
      <c r="J9" s="4">
        <v>3</v>
      </c>
      <c r="K9" s="4">
        <v>3</v>
      </c>
      <c r="L9" s="10">
        <v>3</v>
      </c>
      <c r="M9" s="86" t="b">
        <v>1</v>
      </c>
      <c r="N9" s="87" t="b">
        <v>1</v>
      </c>
      <c r="R9" s="6"/>
      <c r="S9" s="3"/>
      <c r="T9" s="3"/>
      <c r="U9" s="3"/>
    </row>
    <row r="10" spans="2:21" x14ac:dyDescent="0.2">
      <c r="B10" s="80">
        <v>7</v>
      </c>
      <c r="C10" t="s">
        <v>98</v>
      </c>
      <c r="D10" t="s">
        <v>4</v>
      </c>
      <c r="E10" t="s">
        <v>9</v>
      </c>
      <c r="F10">
        <v>0</v>
      </c>
      <c r="G10">
        <f t="shared" ref="G10:G28" si="0">IF($H10="Inactive",0,20)</f>
        <v>20</v>
      </c>
      <c r="H10" t="s">
        <v>12</v>
      </c>
      <c r="I10" s="85">
        <v>3</v>
      </c>
      <c r="J10" s="4">
        <v>1</v>
      </c>
      <c r="K10" s="4">
        <v>1</v>
      </c>
      <c r="L10" s="10">
        <v>1</v>
      </c>
      <c r="M10" s="86" t="b">
        <v>1</v>
      </c>
      <c r="N10" s="87" t="b">
        <v>0</v>
      </c>
      <c r="R10" s="3"/>
      <c r="S10" s="3"/>
      <c r="T10" s="3"/>
      <c r="U10" s="3"/>
    </row>
    <row r="11" spans="2:21" x14ac:dyDescent="0.2">
      <c r="B11" s="80">
        <v>8</v>
      </c>
      <c r="C11" s="94" t="s">
        <v>99</v>
      </c>
      <c r="D11" t="s">
        <v>4</v>
      </c>
      <c r="E11" t="s">
        <v>9</v>
      </c>
      <c r="F11">
        <v>0</v>
      </c>
      <c r="G11">
        <f t="shared" si="0"/>
        <v>20</v>
      </c>
      <c r="H11" t="s">
        <v>12</v>
      </c>
      <c r="I11" s="85">
        <v>2</v>
      </c>
      <c r="J11" s="4">
        <v>2</v>
      </c>
      <c r="K11" s="4">
        <v>3</v>
      </c>
      <c r="L11" s="10">
        <v>3</v>
      </c>
      <c r="M11" s="86" t="b">
        <v>0</v>
      </c>
      <c r="N11" s="87" t="b">
        <v>1</v>
      </c>
    </row>
    <row r="12" spans="2:21" x14ac:dyDescent="0.2">
      <c r="B12" s="80">
        <v>9</v>
      </c>
      <c r="C12" t="s">
        <v>100</v>
      </c>
      <c r="D12" t="s">
        <v>4</v>
      </c>
      <c r="E12" t="s">
        <v>9</v>
      </c>
      <c r="F12">
        <v>0</v>
      </c>
      <c r="G12">
        <f t="shared" si="0"/>
        <v>20</v>
      </c>
      <c r="H12" t="s">
        <v>12</v>
      </c>
      <c r="I12" s="85">
        <v>1</v>
      </c>
      <c r="J12" s="4">
        <v>1</v>
      </c>
      <c r="K12" s="4">
        <v>1</v>
      </c>
      <c r="L12" s="10">
        <v>1</v>
      </c>
      <c r="M12" s="86" t="b">
        <v>1</v>
      </c>
      <c r="N12" s="87" t="b">
        <v>0</v>
      </c>
    </row>
    <row r="13" spans="2:21" x14ac:dyDescent="0.2">
      <c r="B13" s="80">
        <v>10</v>
      </c>
      <c r="C13" s="94" t="s">
        <v>101</v>
      </c>
      <c r="D13" t="s">
        <v>4</v>
      </c>
      <c r="E13" t="s">
        <v>9</v>
      </c>
      <c r="F13">
        <v>0</v>
      </c>
      <c r="G13">
        <f t="shared" si="0"/>
        <v>0</v>
      </c>
      <c r="H13" t="s">
        <v>13</v>
      </c>
      <c r="I13" s="85">
        <v>3</v>
      </c>
      <c r="J13" s="4">
        <v>1</v>
      </c>
      <c r="K13" s="4">
        <v>1</v>
      </c>
      <c r="L13" s="10">
        <v>2</v>
      </c>
      <c r="M13" s="86" t="b">
        <v>1</v>
      </c>
      <c r="N13" s="87" t="b">
        <v>0</v>
      </c>
    </row>
    <row r="14" spans="2:21" x14ac:dyDescent="0.2">
      <c r="B14" s="80">
        <v>11</v>
      </c>
      <c r="C14" t="s">
        <v>102</v>
      </c>
      <c r="D14" t="s">
        <v>4</v>
      </c>
      <c r="E14" t="s">
        <v>9</v>
      </c>
      <c r="F14">
        <v>0</v>
      </c>
      <c r="G14">
        <f t="shared" si="0"/>
        <v>20</v>
      </c>
      <c r="H14" t="s">
        <v>12</v>
      </c>
      <c r="I14" s="85">
        <v>2</v>
      </c>
      <c r="J14" s="4">
        <v>2</v>
      </c>
      <c r="K14" s="4">
        <v>2</v>
      </c>
      <c r="L14" s="10">
        <v>2</v>
      </c>
      <c r="M14" s="86" t="b">
        <v>0</v>
      </c>
      <c r="N14" s="87" t="b">
        <v>1</v>
      </c>
    </row>
    <row r="15" spans="2:21" x14ac:dyDescent="0.2">
      <c r="B15" s="80">
        <v>12</v>
      </c>
      <c r="C15" t="s">
        <v>103</v>
      </c>
      <c r="D15" t="s">
        <v>4</v>
      </c>
      <c r="E15" t="s">
        <v>9</v>
      </c>
      <c r="F15">
        <v>0</v>
      </c>
      <c r="G15">
        <f t="shared" si="0"/>
        <v>20</v>
      </c>
      <c r="H15" t="s">
        <v>12</v>
      </c>
      <c r="I15" s="85">
        <v>3</v>
      </c>
      <c r="J15" s="4">
        <v>1</v>
      </c>
      <c r="K15" s="4">
        <v>1</v>
      </c>
      <c r="L15" s="10">
        <v>2</v>
      </c>
      <c r="M15" s="86" t="b">
        <v>1</v>
      </c>
      <c r="N15" s="87" t="b">
        <v>0</v>
      </c>
      <c r="R15" s="4"/>
      <c r="S15" s="4"/>
      <c r="T15" s="4"/>
    </row>
    <row r="16" spans="2:21" x14ac:dyDescent="0.2">
      <c r="B16" s="80">
        <v>13</v>
      </c>
      <c r="C16" t="s">
        <v>104</v>
      </c>
      <c r="D16" t="s">
        <v>4</v>
      </c>
      <c r="E16" t="s">
        <v>9</v>
      </c>
      <c r="F16">
        <v>0</v>
      </c>
      <c r="G16">
        <f t="shared" si="0"/>
        <v>20</v>
      </c>
      <c r="H16" t="s">
        <v>12</v>
      </c>
      <c r="I16" s="85">
        <v>3</v>
      </c>
      <c r="J16" s="4">
        <v>1</v>
      </c>
      <c r="K16" s="4">
        <v>1</v>
      </c>
      <c r="L16" s="10">
        <v>3</v>
      </c>
      <c r="M16" s="86" t="b">
        <v>1</v>
      </c>
      <c r="N16" s="87" t="b">
        <v>0</v>
      </c>
      <c r="R16" s="4"/>
      <c r="S16" s="4"/>
      <c r="T16" s="4"/>
    </row>
    <row r="17" spans="2:20" x14ac:dyDescent="0.2">
      <c r="B17" s="80">
        <v>14</v>
      </c>
      <c r="C17" t="s">
        <v>105</v>
      </c>
      <c r="D17" t="s">
        <v>4</v>
      </c>
      <c r="E17" t="s">
        <v>9</v>
      </c>
      <c r="F17">
        <v>0</v>
      </c>
      <c r="G17">
        <f t="shared" si="0"/>
        <v>20</v>
      </c>
      <c r="H17" t="s">
        <v>12</v>
      </c>
      <c r="I17" s="85">
        <v>3</v>
      </c>
      <c r="J17" s="4">
        <v>1</v>
      </c>
      <c r="K17" s="4">
        <v>1</v>
      </c>
      <c r="L17" s="10">
        <v>3</v>
      </c>
      <c r="M17" s="86" t="b">
        <v>1</v>
      </c>
      <c r="N17" s="87" t="b">
        <v>0</v>
      </c>
      <c r="R17" s="4"/>
      <c r="S17" s="4"/>
      <c r="T17" s="4"/>
    </row>
    <row r="18" spans="2:20" x14ac:dyDescent="0.2">
      <c r="B18" s="80">
        <v>15</v>
      </c>
      <c r="C18" s="94" t="s">
        <v>106</v>
      </c>
      <c r="D18" t="s">
        <v>4</v>
      </c>
      <c r="E18" t="s">
        <v>9</v>
      </c>
      <c r="F18">
        <v>0</v>
      </c>
      <c r="G18">
        <f t="shared" si="0"/>
        <v>20</v>
      </c>
      <c r="H18" t="s">
        <v>12</v>
      </c>
      <c r="I18" s="85">
        <v>3</v>
      </c>
      <c r="J18" s="4">
        <v>2</v>
      </c>
      <c r="K18" s="4">
        <v>2</v>
      </c>
      <c r="L18" s="10">
        <v>3</v>
      </c>
      <c r="M18" s="86" t="b">
        <v>1</v>
      </c>
      <c r="N18" s="87" t="b">
        <v>1</v>
      </c>
    </row>
    <row r="19" spans="2:20" x14ac:dyDescent="0.2">
      <c r="B19" s="80">
        <v>16</v>
      </c>
      <c r="C19" t="s">
        <v>107</v>
      </c>
      <c r="D19" t="s">
        <v>4</v>
      </c>
      <c r="E19" t="s">
        <v>9</v>
      </c>
      <c r="F19">
        <v>0</v>
      </c>
      <c r="G19">
        <f t="shared" si="0"/>
        <v>20</v>
      </c>
      <c r="H19" t="s">
        <v>12</v>
      </c>
      <c r="I19" s="85">
        <v>3</v>
      </c>
      <c r="J19" s="4">
        <v>1</v>
      </c>
      <c r="K19" s="4">
        <v>1</v>
      </c>
      <c r="L19" s="10">
        <v>1</v>
      </c>
      <c r="M19" s="86" t="b">
        <v>1</v>
      </c>
      <c r="N19" s="87" t="b">
        <v>0</v>
      </c>
    </row>
    <row r="20" spans="2:20" x14ac:dyDescent="0.2">
      <c r="B20" s="80">
        <v>17</v>
      </c>
      <c r="C20" s="94" t="s">
        <v>108</v>
      </c>
      <c r="D20" t="s">
        <v>4</v>
      </c>
      <c r="E20" t="s">
        <v>9</v>
      </c>
      <c r="F20">
        <v>0</v>
      </c>
      <c r="G20">
        <f t="shared" si="0"/>
        <v>0</v>
      </c>
      <c r="H20" t="s">
        <v>13</v>
      </c>
      <c r="I20" s="85">
        <v>3</v>
      </c>
      <c r="J20" s="4">
        <v>1</v>
      </c>
      <c r="K20" s="4">
        <v>1</v>
      </c>
      <c r="L20" s="10">
        <v>1</v>
      </c>
      <c r="M20" s="86" t="b">
        <v>1</v>
      </c>
      <c r="N20" s="87" t="b">
        <v>0</v>
      </c>
    </row>
    <row r="21" spans="2:20" x14ac:dyDescent="0.2">
      <c r="B21" s="80">
        <v>18</v>
      </c>
      <c r="C21" t="s">
        <v>109</v>
      </c>
      <c r="D21" t="s">
        <v>4</v>
      </c>
      <c r="E21" t="s">
        <v>9</v>
      </c>
      <c r="F21">
        <v>0</v>
      </c>
      <c r="G21">
        <f t="shared" si="0"/>
        <v>0</v>
      </c>
      <c r="H21" t="s">
        <v>13</v>
      </c>
      <c r="I21" s="85">
        <v>2</v>
      </c>
      <c r="J21" s="4">
        <v>2</v>
      </c>
      <c r="K21" s="4">
        <v>2</v>
      </c>
      <c r="L21" s="10">
        <v>1</v>
      </c>
      <c r="M21" s="86" t="b">
        <v>1</v>
      </c>
      <c r="N21" s="87" t="b">
        <v>1</v>
      </c>
    </row>
    <row r="22" spans="2:20" x14ac:dyDescent="0.2">
      <c r="B22" s="80">
        <v>19</v>
      </c>
      <c r="C22" s="94" t="s">
        <v>110</v>
      </c>
      <c r="D22" t="s">
        <v>4</v>
      </c>
      <c r="E22" t="s">
        <v>9</v>
      </c>
      <c r="F22">
        <v>0</v>
      </c>
      <c r="G22">
        <f t="shared" si="0"/>
        <v>20</v>
      </c>
      <c r="H22" t="s">
        <v>12</v>
      </c>
      <c r="I22" s="85">
        <v>3</v>
      </c>
      <c r="J22" s="4">
        <v>2</v>
      </c>
      <c r="K22" s="4">
        <v>1</v>
      </c>
      <c r="L22" s="10">
        <v>3</v>
      </c>
      <c r="M22" s="86" t="b">
        <v>1</v>
      </c>
      <c r="N22" s="87" t="b">
        <v>0</v>
      </c>
    </row>
    <row r="23" spans="2:20" x14ac:dyDescent="0.2">
      <c r="B23" s="80">
        <v>20</v>
      </c>
      <c r="C23" s="94" t="s">
        <v>111</v>
      </c>
      <c r="D23" t="s">
        <v>4</v>
      </c>
      <c r="E23" t="s">
        <v>9</v>
      </c>
      <c r="F23">
        <v>0</v>
      </c>
      <c r="G23">
        <f t="shared" si="0"/>
        <v>20</v>
      </c>
      <c r="H23" t="s">
        <v>12</v>
      </c>
      <c r="I23" s="85">
        <v>1</v>
      </c>
      <c r="J23" s="4">
        <v>1</v>
      </c>
      <c r="K23" s="4">
        <v>1</v>
      </c>
      <c r="L23" s="10">
        <v>1</v>
      </c>
      <c r="M23" s="86" t="b">
        <v>1</v>
      </c>
      <c r="N23" s="87" t="b">
        <v>0</v>
      </c>
    </row>
    <row r="24" spans="2:20" x14ac:dyDescent="0.2">
      <c r="B24" s="80">
        <v>21</v>
      </c>
      <c r="C24" t="s">
        <v>112</v>
      </c>
      <c r="D24" t="s">
        <v>4</v>
      </c>
      <c r="E24" t="s">
        <v>9</v>
      </c>
      <c r="F24">
        <v>0</v>
      </c>
      <c r="G24">
        <f t="shared" si="0"/>
        <v>20</v>
      </c>
      <c r="H24" t="s">
        <v>12</v>
      </c>
      <c r="I24" s="85">
        <v>2</v>
      </c>
      <c r="J24" s="4">
        <v>3</v>
      </c>
      <c r="K24" s="4">
        <v>3</v>
      </c>
      <c r="L24" s="10">
        <v>3</v>
      </c>
      <c r="M24" s="86" t="b">
        <v>0</v>
      </c>
      <c r="N24" s="87" t="b">
        <v>1</v>
      </c>
    </row>
    <row r="25" spans="2:20" x14ac:dyDescent="0.2">
      <c r="B25" s="80">
        <v>22</v>
      </c>
      <c r="C25" t="s">
        <v>113</v>
      </c>
      <c r="D25" t="s">
        <v>4</v>
      </c>
      <c r="E25" t="s">
        <v>9</v>
      </c>
      <c r="F25">
        <v>0</v>
      </c>
      <c r="G25">
        <f t="shared" si="0"/>
        <v>20</v>
      </c>
      <c r="H25" t="s">
        <v>12</v>
      </c>
      <c r="I25" s="85">
        <v>2</v>
      </c>
      <c r="J25" s="4">
        <v>2</v>
      </c>
      <c r="K25" s="4">
        <v>2</v>
      </c>
      <c r="L25" s="10">
        <v>2</v>
      </c>
      <c r="M25" s="86" t="b">
        <v>1</v>
      </c>
      <c r="N25" s="87" t="b">
        <v>0</v>
      </c>
    </row>
    <row r="26" spans="2:20" x14ac:dyDescent="0.2">
      <c r="B26" s="80">
        <v>23</v>
      </c>
      <c r="C26" s="94" t="s">
        <v>114</v>
      </c>
      <c r="D26" t="s">
        <v>4</v>
      </c>
      <c r="E26" t="s">
        <v>9</v>
      </c>
      <c r="F26">
        <v>0</v>
      </c>
      <c r="G26">
        <f t="shared" si="0"/>
        <v>20</v>
      </c>
      <c r="H26" t="s">
        <v>12</v>
      </c>
      <c r="I26" s="85">
        <v>3</v>
      </c>
      <c r="J26" s="4">
        <v>2</v>
      </c>
      <c r="K26" s="4">
        <v>1</v>
      </c>
      <c r="L26" s="10">
        <v>2</v>
      </c>
      <c r="M26" s="86" t="b">
        <v>1</v>
      </c>
      <c r="N26" s="87" t="b">
        <v>0</v>
      </c>
    </row>
    <row r="27" spans="2:20" x14ac:dyDescent="0.2">
      <c r="B27" s="80">
        <v>24</v>
      </c>
      <c r="C27" t="s">
        <v>115</v>
      </c>
      <c r="D27" t="s">
        <v>4</v>
      </c>
      <c r="E27" t="s">
        <v>9</v>
      </c>
      <c r="F27">
        <v>0</v>
      </c>
      <c r="G27">
        <f t="shared" si="0"/>
        <v>0</v>
      </c>
      <c r="H27" t="s">
        <v>13</v>
      </c>
      <c r="I27" s="85">
        <v>3</v>
      </c>
      <c r="J27" s="4">
        <v>1</v>
      </c>
      <c r="K27" s="4">
        <v>1</v>
      </c>
      <c r="L27" s="10">
        <v>2</v>
      </c>
      <c r="M27" s="86" t="b">
        <v>1</v>
      </c>
      <c r="N27" s="87" t="b">
        <v>0</v>
      </c>
    </row>
    <row r="28" spans="2:20" x14ac:dyDescent="0.2">
      <c r="B28" s="80">
        <v>25</v>
      </c>
      <c r="C28" t="s">
        <v>116</v>
      </c>
      <c r="D28" t="s">
        <v>4</v>
      </c>
      <c r="E28" t="s">
        <v>9</v>
      </c>
      <c r="F28">
        <v>0</v>
      </c>
      <c r="G28">
        <f t="shared" si="0"/>
        <v>20</v>
      </c>
      <c r="H28" t="s">
        <v>12</v>
      </c>
      <c r="I28" s="85">
        <v>2</v>
      </c>
      <c r="J28" s="4">
        <v>3</v>
      </c>
      <c r="K28" s="4">
        <v>3</v>
      </c>
      <c r="L28" s="10">
        <v>3</v>
      </c>
      <c r="M28" s="86" t="b">
        <v>0</v>
      </c>
      <c r="N28" s="87" t="b">
        <v>1</v>
      </c>
    </row>
    <row r="29" spans="2:20" ht="17" thickBot="1" x14ac:dyDescent="0.25">
      <c r="B29" s="81">
        <v>26</v>
      </c>
      <c r="C29" s="82" t="s">
        <v>117</v>
      </c>
      <c r="D29" s="82" t="s">
        <v>3</v>
      </c>
      <c r="E29" s="82" t="s">
        <v>9</v>
      </c>
      <c r="F29" s="82">
        <v>0</v>
      </c>
      <c r="G29" s="82">
        <v>20</v>
      </c>
      <c r="H29" s="82" t="s">
        <v>13</v>
      </c>
      <c r="I29" s="88">
        <v>3</v>
      </c>
      <c r="J29" s="89">
        <v>3</v>
      </c>
      <c r="K29" s="89">
        <v>3</v>
      </c>
      <c r="L29" s="90">
        <v>3</v>
      </c>
      <c r="M29" s="91" t="b">
        <v>1</v>
      </c>
      <c r="N29" s="92" t="b">
        <v>1</v>
      </c>
    </row>
    <row r="32" spans="2:20" x14ac:dyDescent="0.2">
      <c r="B32" t="s">
        <v>58</v>
      </c>
      <c r="C32" t="s">
        <v>65</v>
      </c>
      <c r="D32" t="s">
        <v>66</v>
      </c>
      <c r="E32" t="s">
        <v>67</v>
      </c>
      <c r="F32" t="s">
        <v>69</v>
      </c>
    </row>
    <row r="33" spans="2:6" x14ac:dyDescent="0.2">
      <c r="B33" t="s">
        <v>16</v>
      </c>
      <c r="C33" t="s">
        <v>59</v>
      </c>
      <c r="D33" t="s">
        <v>59</v>
      </c>
      <c r="E33" s="4" t="s">
        <v>62</v>
      </c>
      <c r="F33" s="4" t="s">
        <v>68</v>
      </c>
    </row>
    <row r="34" spans="2:6" x14ac:dyDescent="0.2">
      <c r="B34" t="s">
        <v>98</v>
      </c>
      <c r="C34" s="4">
        <v>1</v>
      </c>
      <c r="D34" s="4">
        <v>2</v>
      </c>
      <c r="E34" s="4" t="s">
        <v>64</v>
      </c>
      <c r="F34" s="4" t="s">
        <v>70</v>
      </c>
    </row>
    <row r="35" spans="2:6" x14ac:dyDescent="0.2">
      <c r="B35" t="s">
        <v>99</v>
      </c>
      <c r="C35" s="4">
        <v>1</v>
      </c>
      <c r="D35" s="4">
        <v>1</v>
      </c>
      <c r="E35" s="4" t="s">
        <v>60</v>
      </c>
      <c r="F35" s="4" t="s">
        <v>71</v>
      </c>
    </row>
    <row r="36" spans="2:6" x14ac:dyDescent="0.2">
      <c r="B36" t="s">
        <v>100</v>
      </c>
      <c r="C36" s="4">
        <v>2</v>
      </c>
      <c r="D36" s="4">
        <v>4</v>
      </c>
      <c r="E36" s="4" t="s">
        <v>78</v>
      </c>
      <c r="F36" s="4" t="s">
        <v>70</v>
      </c>
    </row>
    <row r="37" spans="2:6" x14ac:dyDescent="0.2">
      <c r="B37" t="s">
        <v>101</v>
      </c>
      <c r="C37" s="4">
        <v>0</v>
      </c>
      <c r="D37" s="4">
        <v>0</v>
      </c>
      <c r="E37" s="4" t="s">
        <v>64</v>
      </c>
      <c r="F37" s="4" t="s">
        <v>71</v>
      </c>
    </row>
    <row r="38" spans="2:6" x14ac:dyDescent="0.2">
      <c r="B38" t="s">
        <v>102</v>
      </c>
      <c r="C38" s="4">
        <v>1</v>
      </c>
      <c r="D38" s="4">
        <v>2</v>
      </c>
      <c r="E38" s="4" t="s">
        <v>64</v>
      </c>
      <c r="F38" s="4" t="s">
        <v>72</v>
      </c>
    </row>
    <row r="39" spans="2:6" x14ac:dyDescent="0.2">
      <c r="B39" t="s">
        <v>103</v>
      </c>
      <c r="C39" s="4">
        <v>2</v>
      </c>
      <c r="D39" s="4">
        <v>4</v>
      </c>
      <c r="E39" s="4" t="s">
        <v>81</v>
      </c>
      <c r="F39" s="4" t="s">
        <v>71</v>
      </c>
    </row>
    <row r="40" spans="2:6" x14ac:dyDescent="0.2">
      <c r="B40" t="s">
        <v>104</v>
      </c>
      <c r="C40" s="4">
        <v>2</v>
      </c>
      <c r="D40" s="4">
        <v>3</v>
      </c>
      <c r="E40" s="4" t="s">
        <v>64</v>
      </c>
      <c r="F40" s="4" t="s">
        <v>71</v>
      </c>
    </row>
    <row r="41" spans="2:6" x14ac:dyDescent="0.2">
      <c r="B41" t="s">
        <v>105</v>
      </c>
      <c r="C41" s="4">
        <v>2</v>
      </c>
      <c r="D41" s="4">
        <v>4</v>
      </c>
      <c r="E41" s="4" t="s">
        <v>64</v>
      </c>
      <c r="F41" s="4" t="s">
        <v>70</v>
      </c>
    </row>
    <row r="42" spans="2:6" x14ac:dyDescent="0.2">
      <c r="B42" t="s">
        <v>106</v>
      </c>
      <c r="C42" s="4">
        <v>1</v>
      </c>
      <c r="D42" s="4">
        <v>2</v>
      </c>
      <c r="E42" s="4" t="s">
        <v>60</v>
      </c>
      <c r="F42" s="4" t="s">
        <v>71</v>
      </c>
    </row>
    <row r="43" spans="2:6" x14ac:dyDescent="0.2">
      <c r="B43" t="s">
        <v>107</v>
      </c>
      <c r="C43" s="4">
        <v>1</v>
      </c>
      <c r="D43" s="4">
        <v>2</v>
      </c>
      <c r="E43" s="4" t="s">
        <v>60</v>
      </c>
      <c r="F43" s="4" t="s">
        <v>71</v>
      </c>
    </row>
    <row r="44" spans="2:6" x14ac:dyDescent="0.2">
      <c r="B44" t="s">
        <v>108</v>
      </c>
      <c r="C44" s="4">
        <v>3</v>
      </c>
      <c r="D44" s="4">
        <v>5</v>
      </c>
      <c r="E44" s="4" t="s">
        <v>80</v>
      </c>
      <c r="F44" s="4" t="s">
        <v>71</v>
      </c>
    </row>
    <row r="45" spans="2:6" x14ac:dyDescent="0.2">
      <c r="B45" t="s">
        <v>109</v>
      </c>
      <c r="C45" s="4">
        <v>1</v>
      </c>
      <c r="D45" s="4">
        <v>2</v>
      </c>
      <c r="E45" s="4" t="s">
        <v>61</v>
      </c>
      <c r="F45" s="4" t="s">
        <v>70</v>
      </c>
    </row>
    <row r="46" spans="2:6" x14ac:dyDescent="0.2">
      <c r="B46" t="s">
        <v>110</v>
      </c>
      <c r="C46" s="4">
        <v>0</v>
      </c>
      <c r="D46" s="4">
        <v>0</v>
      </c>
      <c r="E46" s="4" t="s">
        <v>63</v>
      </c>
      <c r="F46" s="4" t="s">
        <v>71</v>
      </c>
    </row>
    <row r="47" spans="2:6" x14ac:dyDescent="0.2">
      <c r="B47" t="s">
        <v>111</v>
      </c>
      <c r="C47" s="4">
        <v>1</v>
      </c>
      <c r="D47" s="4">
        <v>2</v>
      </c>
      <c r="E47" s="4" t="s">
        <v>73</v>
      </c>
      <c r="F47" s="4" t="s">
        <v>71</v>
      </c>
    </row>
    <row r="48" spans="2:6" x14ac:dyDescent="0.2">
      <c r="B48" t="s">
        <v>112</v>
      </c>
      <c r="C48" s="4">
        <v>2</v>
      </c>
      <c r="D48" s="4">
        <v>3</v>
      </c>
      <c r="E48" s="4" t="s">
        <v>73</v>
      </c>
      <c r="F48" s="4" t="s">
        <v>72</v>
      </c>
    </row>
    <row r="49" spans="2:6" x14ac:dyDescent="0.2">
      <c r="B49" t="s">
        <v>113</v>
      </c>
      <c r="C49" s="4">
        <v>3</v>
      </c>
      <c r="D49" s="4">
        <v>6</v>
      </c>
      <c r="E49" s="4" t="s">
        <v>64</v>
      </c>
      <c r="F49" s="4" t="s">
        <v>72</v>
      </c>
    </row>
    <row r="50" spans="2:6" x14ac:dyDescent="0.2">
      <c r="B50" t="s">
        <v>114</v>
      </c>
      <c r="C50" s="4">
        <v>0</v>
      </c>
      <c r="D50" s="4">
        <v>0</v>
      </c>
      <c r="E50" s="4" t="s">
        <v>79</v>
      </c>
      <c r="F50" s="4" t="s">
        <v>71</v>
      </c>
    </row>
    <row r="51" spans="2:6" x14ac:dyDescent="0.2">
      <c r="B51" t="s">
        <v>115</v>
      </c>
      <c r="C51" s="4">
        <v>1</v>
      </c>
      <c r="D51" s="4">
        <v>3</v>
      </c>
      <c r="E51" s="4" t="s">
        <v>64</v>
      </c>
      <c r="F51" s="4" t="s">
        <v>70</v>
      </c>
    </row>
    <row r="52" spans="2:6" x14ac:dyDescent="0.2">
      <c r="B52" t="s">
        <v>116</v>
      </c>
      <c r="C52" s="4">
        <v>1</v>
      </c>
      <c r="D52" s="4">
        <v>1</v>
      </c>
      <c r="E52" s="4" t="s">
        <v>64</v>
      </c>
      <c r="F52" s="4" t="s">
        <v>72</v>
      </c>
    </row>
    <row r="54" spans="2:6" x14ac:dyDescent="0.2">
      <c r="B54" s="75" t="s">
        <v>29</v>
      </c>
      <c r="C54" s="46"/>
      <c r="E54" s="44" t="s">
        <v>90</v>
      </c>
      <c r="F54" s="46" t="s">
        <v>91</v>
      </c>
    </row>
    <row r="55" spans="2:6" x14ac:dyDescent="0.2">
      <c r="B55" s="74" t="s">
        <v>75</v>
      </c>
      <c r="C55" s="17">
        <f>COUNTIF(F34:F52,"Increase")</f>
        <v>5</v>
      </c>
      <c r="E55" s="95">
        <f>C34+C36+C38+C41+C45+C48+C49+C51+C52</f>
        <v>14</v>
      </c>
      <c r="F55" s="96">
        <f>D34+D36+D38+D41+D45+D48+D49+D51+D52</f>
        <v>27</v>
      </c>
    </row>
    <row r="56" spans="2:6" x14ac:dyDescent="0.2">
      <c r="B56" s="74" t="s">
        <v>76</v>
      </c>
      <c r="C56" s="17">
        <f>COUNTIF(F34:F52,"Decrease")</f>
        <v>10</v>
      </c>
    </row>
    <row r="57" spans="2:6" x14ac:dyDescent="0.2">
      <c r="B57" s="74" t="s">
        <v>77</v>
      </c>
      <c r="C57" s="17">
        <f>COUNTIF(F34:F52,"Same")</f>
        <v>4</v>
      </c>
    </row>
    <row r="58" spans="2:6" x14ac:dyDescent="0.2">
      <c r="B58" s="74"/>
      <c r="C58" s="17"/>
    </row>
    <row r="59" spans="2:6" x14ac:dyDescent="0.2">
      <c r="B59" s="75" t="s">
        <v>74</v>
      </c>
      <c r="C59" s="46">
        <f>$C$55-$C$56</f>
        <v>-5</v>
      </c>
    </row>
    <row r="61" spans="2:6" x14ac:dyDescent="0.2">
      <c r="C61" s="20"/>
    </row>
  </sheetData>
  <mergeCells count="2">
    <mergeCell ref="I2:L2"/>
    <mergeCell ref="M2:N2"/>
  </mergeCells>
  <phoneticPr fontId="1" type="noConversion"/>
  <conditionalFormatting sqref="C59">
    <cfRule type="expression" dxfId="10" priority="2">
      <formula>$C$59&lt;0</formula>
    </cfRule>
    <cfRule type="expression" dxfId="9" priority="3">
      <formula>$C$59&gt;0</formula>
    </cfRule>
  </conditionalFormatting>
  <conditionalFormatting sqref="F34:F52">
    <cfRule type="expression" dxfId="8" priority="4">
      <formula>F34="Decrease"</formula>
    </cfRule>
    <cfRule type="expression" dxfId="7" priority="5">
      <formula>F34="Increase"</formula>
    </cfRule>
  </conditionalFormatting>
  <conditionalFormatting sqref="H4:H29">
    <cfRule type="expression" dxfId="6" priority="8">
      <formula>$H4="Inactive"</formula>
    </cfRule>
    <cfRule type="expression" dxfId="5" priority="9">
      <formula>$H4="Active"</formula>
    </cfRule>
  </conditionalFormatting>
  <conditionalFormatting sqref="I4:L29">
    <cfRule type="colorScale" priority="1">
      <colorScale>
        <cfvo type="min"/>
        <cfvo type="percentile" val="50"/>
        <cfvo type="max"/>
        <color rgb="FFFFFC93"/>
        <color theme="7" tint="0.79998168889431442"/>
        <color theme="6" tint="0.79998168889431442"/>
      </colorScale>
    </cfRule>
  </conditionalFormatting>
  <dataValidations count="2">
    <dataValidation type="list" allowBlank="1" showInputMessage="1" showErrorMessage="1" sqref="H4:H29" xr:uid="{94DB2393-D827-534F-A885-16B4D2F3A516}">
      <formula1>"Active,Inactive"</formula1>
    </dataValidation>
    <dataValidation type="list" allowBlank="1" showInputMessage="1" showErrorMessage="1" sqref="I4:L29" xr:uid="{7D38CBF3-20EF-B941-A338-D118EE3EDA54}">
      <formula1>"1,2,3"</formula1>
    </dataValidation>
  </dataValidation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50C6-BF07-E340-BEA5-D0DCA1E5365D}">
  <dimension ref="B1:U20"/>
  <sheetViews>
    <sheetView zoomScaleNormal="100" workbookViewId="0">
      <selection activeCell="K7" sqref="K7:L13"/>
    </sheetView>
  </sheetViews>
  <sheetFormatPr baseColWidth="10" defaultRowHeight="16" x14ac:dyDescent="0.2"/>
  <cols>
    <col min="3" max="3" width="12.6640625" customWidth="1"/>
    <col min="7" max="7" width="21.1640625" customWidth="1"/>
    <col min="13" max="13" width="13.83203125" bestFit="1" customWidth="1"/>
    <col min="15" max="15" width="11.83203125" customWidth="1"/>
    <col min="17" max="17" width="12.6640625" bestFit="1" customWidth="1"/>
    <col min="18" max="20" width="11.5" bestFit="1" customWidth="1"/>
    <col min="21" max="21" width="12.1640625" customWidth="1"/>
  </cols>
  <sheetData>
    <row r="1" spans="2:21" ht="17" thickBot="1" x14ac:dyDescent="0.25"/>
    <row r="2" spans="2:21" ht="17" thickBot="1" x14ac:dyDescent="0.25">
      <c r="B2" s="47" t="s">
        <v>25</v>
      </c>
      <c r="C2" s="21"/>
      <c r="D2" s="38">
        <v>258</v>
      </c>
      <c r="G2" s="48" t="s">
        <v>29</v>
      </c>
      <c r="H2" s="15"/>
      <c r="I2" s="15"/>
      <c r="J2" s="15"/>
      <c r="K2" s="15"/>
      <c r="L2" s="15"/>
      <c r="M2" s="16"/>
      <c r="O2" s="48" t="s">
        <v>57</v>
      </c>
      <c r="P2" s="15"/>
      <c r="Q2" s="15"/>
      <c r="R2" s="15"/>
      <c r="S2" s="15"/>
      <c r="T2" s="45"/>
      <c r="U2" s="46"/>
    </row>
    <row r="3" spans="2:21" ht="17" thickBot="1" x14ac:dyDescent="0.25">
      <c r="G3" s="31" t="s">
        <v>30</v>
      </c>
      <c r="H3" s="36">
        <f>SUM(E7:E11)</f>
        <v>160</v>
      </c>
      <c r="I3" s="15"/>
      <c r="J3" s="14" t="s">
        <v>39</v>
      </c>
      <c r="K3" s="15"/>
      <c r="L3" s="16"/>
      <c r="M3" s="35">
        <f>SUM(K7:L13)</f>
        <v>18</v>
      </c>
      <c r="O3" s="65" t="s">
        <v>50</v>
      </c>
      <c r="P3" s="65" t="s">
        <v>51</v>
      </c>
      <c r="Q3" s="63" t="s">
        <v>52</v>
      </c>
      <c r="R3" s="63" t="s">
        <v>53</v>
      </c>
      <c r="S3" s="63" t="s">
        <v>54</v>
      </c>
      <c r="T3" s="63" t="s">
        <v>55</v>
      </c>
      <c r="U3" s="50" t="s">
        <v>56</v>
      </c>
    </row>
    <row r="4" spans="2:21" ht="17" thickBot="1" x14ac:dyDescent="0.25">
      <c r="G4" s="34" t="s">
        <v>31</v>
      </c>
      <c r="H4" s="37">
        <f>D2-SUM(E7:E11)</f>
        <v>98</v>
      </c>
      <c r="I4" s="19"/>
      <c r="J4" s="18" t="s">
        <v>40</v>
      </c>
      <c r="K4" s="19"/>
      <c r="L4" s="19"/>
      <c r="M4" s="73">
        <v>5</v>
      </c>
      <c r="O4" s="36" t="s">
        <v>48</v>
      </c>
      <c r="P4" s="69">
        <v>22</v>
      </c>
      <c r="Q4" s="61">
        <f>P4*E7</f>
        <v>880</v>
      </c>
      <c r="R4" s="61">
        <f>Q4*2</f>
        <v>1760</v>
      </c>
      <c r="S4" s="61">
        <f>Q4*4</f>
        <v>3520</v>
      </c>
      <c r="T4" s="61">
        <f>Q4*13</f>
        <v>11440</v>
      </c>
      <c r="U4" s="62">
        <f>Q4*52</f>
        <v>45760</v>
      </c>
    </row>
    <row r="5" spans="2:21" x14ac:dyDescent="0.2">
      <c r="B5" s="30" t="s">
        <v>27</v>
      </c>
      <c r="C5" s="45"/>
      <c r="D5" s="45"/>
      <c r="E5" s="46"/>
      <c r="G5" s="31"/>
      <c r="M5" s="17"/>
      <c r="O5" s="13" t="s">
        <v>47</v>
      </c>
      <c r="P5" s="70">
        <v>26</v>
      </c>
      <c r="Q5" s="61">
        <f>P5*E8</f>
        <v>1040</v>
      </c>
      <c r="R5" s="61">
        <f t="shared" ref="R5:R7" si="0">Q5*2</f>
        <v>2080</v>
      </c>
      <c r="S5" s="61">
        <f t="shared" ref="S5:S7" si="1">Q5*4</f>
        <v>4160</v>
      </c>
      <c r="T5" s="61">
        <f t="shared" ref="T5:T7" si="2">Q5*13</f>
        <v>13520</v>
      </c>
      <c r="U5" s="62">
        <f t="shared" ref="U5:U7" si="3">Q5*52</f>
        <v>54080</v>
      </c>
    </row>
    <row r="6" spans="2:21" x14ac:dyDescent="0.2">
      <c r="B6" s="44" t="s">
        <v>16</v>
      </c>
      <c r="C6" s="45" t="s">
        <v>1</v>
      </c>
      <c r="D6" s="45" t="s">
        <v>11</v>
      </c>
      <c r="E6" s="46" t="s">
        <v>26</v>
      </c>
      <c r="G6" s="13"/>
      <c r="H6" s="4" t="s">
        <v>32</v>
      </c>
      <c r="I6" s="4" t="s">
        <v>26</v>
      </c>
      <c r="J6" s="4" t="s">
        <v>34</v>
      </c>
      <c r="K6" s="4" t="s">
        <v>35</v>
      </c>
      <c r="L6" s="4" t="s">
        <v>37</v>
      </c>
      <c r="M6" s="10" t="s">
        <v>38</v>
      </c>
      <c r="O6" s="13" t="s">
        <v>3</v>
      </c>
      <c r="P6" s="71">
        <v>18</v>
      </c>
      <c r="Q6" s="61">
        <f>P6*SUM(E9:E11)</f>
        <v>1440</v>
      </c>
      <c r="R6" s="61">
        <f t="shared" si="0"/>
        <v>2880</v>
      </c>
      <c r="S6" s="61">
        <f t="shared" si="1"/>
        <v>5760</v>
      </c>
      <c r="T6" s="61">
        <f t="shared" si="2"/>
        <v>18720</v>
      </c>
      <c r="U6" s="62">
        <f t="shared" si="3"/>
        <v>74880</v>
      </c>
    </row>
    <row r="7" spans="2:21" x14ac:dyDescent="0.2">
      <c r="B7" s="2" t="str">
        <f>'Employee Ledger'!C4</f>
        <v>Manager 1</v>
      </c>
      <c r="C7" t="str">
        <f>'Employee Ledger'!D4</f>
        <v>Manager</v>
      </c>
      <c r="D7" t="str">
        <f>'Employee Ledger'!E4</f>
        <v>Full-Time</v>
      </c>
      <c r="E7" s="42">
        <f>'Employee Ledger'!F4</f>
        <v>40</v>
      </c>
      <c r="G7" s="32" t="s">
        <v>28</v>
      </c>
      <c r="H7" s="22">
        <v>0.1</v>
      </c>
      <c r="I7" s="23">
        <f>$H$4*H7</f>
        <v>9.8000000000000007</v>
      </c>
      <c r="J7" s="24">
        <f>ROUNDDOWN(I7/$M$4,0)</f>
        <v>1</v>
      </c>
      <c r="K7" s="4">
        <f>1</f>
        <v>1</v>
      </c>
      <c r="L7" s="23">
        <f>IF(OR(G7="Wednesday",G7="Friday",G7="Saturday",G7="Sunday"),2,1)</f>
        <v>1</v>
      </c>
      <c r="M7" s="39">
        <f>MAX(0,J7-K7-L7)</f>
        <v>0</v>
      </c>
      <c r="O7" s="64" t="s">
        <v>49</v>
      </c>
      <c r="P7" s="72">
        <v>15</v>
      </c>
      <c r="Q7" s="61">
        <f>P7*SUM(H4)</f>
        <v>1470</v>
      </c>
      <c r="R7" s="61">
        <f t="shared" si="0"/>
        <v>2940</v>
      </c>
      <c r="S7" s="61">
        <f t="shared" si="1"/>
        <v>5880</v>
      </c>
      <c r="T7" s="61">
        <f t="shared" si="2"/>
        <v>19110</v>
      </c>
      <c r="U7" s="62">
        <f t="shared" si="3"/>
        <v>76440</v>
      </c>
    </row>
    <row r="8" spans="2:21" x14ac:dyDescent="0.2">
      <c r="B8" s="2" t="str">
        <f>'Employee Ledger'!C5</f>
        <v>Manager 2</v>
      </c>
      <c r="C8" t="str">
        <f>'Employee Ledger'!D5</f>
        <v>Manager</v>
      </c>
      <c r="D8" t="str">
        <f>'Employee Ledger'!E5</f>
        <v>Full-Time</v>
      </c>
      <c r="E8" s="42">
        <f>'Employee Ledger'!F5</f>
        <v>40</v>
      </c>
      <c r="G8" s="32" t="s">
        <v>15</v>
      </c>
      <c r="H8" s="22">
        <v>0.1</v>
      </c>
      <c r="I8" s="23">
        <f t="shared" ref="I8:I13" si="4">$H$4*H8</f>
        <v>9.8000000000000007</v>
      </c>
      <c r="J8" s="24">
        <f t="shared" ref="J8:J13" si="5">ROUNDDOWN(I8/$M$4,0)</f>
        <v>1</v>
      </c>
      <c r="K8" s="4">
        <f>1</f>
        <v>1</v>
      </c>
      <c r="L8" s="23">
        <f t="shared" ref="L8:L13" si="6">IF(OR(G8="Wednesday",G8="Friday",G8="Saturday",G8="Sunday"),2,1)</f>
        <v>1</v>
      </c>
      <c r="M8" s="39">
        <f t="shared" ref="M8:M13" si="7">MAX(0,J8-K8-L8)</f>
        <v>0</v>
      </c>
      <c r="O8" s="51" t="s">
        <v>33</v>
      </c>
      <c r="P8" s="66"/>
      <c r="Q8" s="67">
        <f>SUM(Q4:Q7)</f>
        <v>4830</v>
      </c>
      <c r="R8" s="67">
        <f t="shared" ref="R8:S8" si="8">SUM(R4:R7)</f>
        <v>9660</v>
      </c>
      <c r="S8" s="67">
        <f t="shared" si="8"/>
        <v>19320</v>
      </c>
      <c r="T8" s="67">
        <f t="shared" ref="T8" si="9">SUM(T4:T7)</f>
        <v>62790</v>
      </c>
      <c r="U8" s="68">
        <f t="shared" ref="U8" si="10">SUM(U4:U7)</f>
        <v>251160</v>
      </c>
    </row>
    <row r="9" spans="2:21" x14ac:dyDescent="0.2">
      <c r="B9" s="2" t="str">
        <f>'Employee Ledger'!C6</f>
        <v>Manager 3</v>
      </c>
      <c r="C9" t="str">
        <f>'Employee Ledger'!D6</f>
        <v>Manager</v>
      </c>
      <c r="D9" t="str">
        <f>'Employee Ledger'!E6</f>
        <v>Full-Time</v>
      </c>
      <c r="E9" s="42">
        <v>40</v>
      </c>
      <c r="G9" s="32" t="s">
        <v>20</v>
      </c>
      <c r="H9" s="22">
        <v>0.12</v>
      </c>
      <c r="I9" s="23">
        <f t="shared" si="4"/>
        <v>11.76</v>
      </c>
      <c r="J9" s="24">
        <f t="shared" si="5"/>
        <v>2</v>
      </c>
      <c r="K9" s="4">
        <f>1</f>
        <v>1</v>
      </c>
      <c r="L9" s="23">
        <f t="shared" si="6"/>
        <v>2</v>
      </c>
      <c r="M9" s="39">
        <f t="shared" si="7"/>
        <v>0</v>
      </c>
      <c r="O9" s="4"/>
      <c r="P9" s="23"/>
    </row>
    <row r="10" spans="2:21" x14ac:dyDescent="0.2">
      <c r="B10" s="2" t="str">
        <f>'Employee Ledger'!C7</f>
        <v>Key Holder 1</v>
      </c>
      <c r="C10" t="str">
        <f>'Employee Ledger'!D7</f>
        <v>Key Holder</v>
      </c>
      <c r="D10" t="str">
        <f>'Employee Ledger'!E7</f>
        <v>Part-Time</v>
      </c>
      <c r="E10" s="42">
        <v>20</v>
      </c>
      <c r="G10" s="32" t="s">
        <v>21</v>
      </c>
      <c r="H10" s="22">
        <v>0.1</v>
      </c>
      <c r="I10" s="23">
        <f t="shared" si="4"/>
        <v>9.8000000000000007</v>
      </c>
      <c r="J10" s="24">
        <f t="shared" si="5"/>
        <v>1</v>
      </c>
      <c r="K10" s="4">
        <f>1</f>
        <v>1</v>
      </c>
      <c r="L10" s="23">
        <f t="shared" si="6"/>
        <v>1</v>
      </c>
      <c r="M10" s="39">
        <f t="shared" si="7"/>
        <v>0</v>
      </c>
    </row>
    <row r="11" spans="2:21" x14ac:dyDescent="0.2">
      <c r="B11" s="18" t="str">
        <f>'Employee Ledger'!C8</f>
        <v>Key Holder 2</v>
      </c>
      <c r="C11" s="19" t="str">
        <f>'Employee Ledger'!D8</f>
        <v>Key Holder</v>
      </c>
      <c r="D11" s="19" t="str">
        <f>'Employee Ledger'!E8</f>
        <v>Part-Time</v>
      </c>
      <c r="E11" s="43">
        <v>20</v>
      </c>
      <c r="G11" s="32" t="s">
        <v>22</v>
      </c>
      <c r="H11" s="22">
        <v>0.2</v>
      </c>
      <c r="I11" s="23">
        <f t="shared" si="4"/>
        <v>19.600000000000001</v>
      </c>
      <c r="J11" s="24">
        <f t="shared" si="5"/>
        <v>3</v>
      </c>
      <c r="K11" s="4">
        <f>1</f>
        <v>1</v>
      </c>
      <c r="L11" s="23">
        <f t="shared" si="6"/>
        <v>2</v>
      </c>
      <c r="M11" s="39">
        <f t="shared" si="7"/>
        <v>0</v>
      </c>
      <c r="O11" s="51" t="s">
        <v>41</v>
      </c>
      <c r="P11" s="52" t="s">
        <v>42</v>
      </c>
    </row>
    <row r="12" spans="2:21" x14ac:dyDescent="0.2">
      <c r="G12" s="32" t="s">
        <v>23</v>
      </c>
      <c r="H12" s="22">
        <v>0.2</v>
      </c>
      <c r="I12" s="23">
        <f t="shared" si="4"/>
        <v>19.600000000000001</v>
      </c>
      <c r="J12" s="24">
        <f t="shared" si="5"/>
        <v>3</v>
      </c>
      <c r="K12" s="4">
        <f>1</f>
        <v>1</v>
      </c>
      <c r="L12" s="23">
        <f t="shared" si="6"/>
        <v>2</v>
      </c>
      <c r="M12" s="39">
        <f t="shared" si="7"/>
        <v>0</v>
      </c>
      <c r="O12" s="13" t="s">
        <v>43</v>
      </c>
      <c r="P12" s="10">
        <f>K14</f>
        <v>7</v>
      </c>
    </row>
    <row r="13" spans="2:21" ht="17" thickBot="1" x14ac:dyDescent="0.25">
      <c r="B13" s="53" t="s">
        <v>46</v>
      </c>
      <c r="C13" s="54"/>
      <c r="D13" s="54"/>
      <c r="E13" s="55"/>
      <c r="G13" s="33" t="s">
        <v>24</v>
      </c>
      <c r="H13" s="25">
        <v>0.18</v>
      </c>
      <c r="I13" s="26">
        <f t="shared" si="4"/>
        <v>17.64</v>
      </c>
      <c r="J13" s="24">
        <f t="shared" si="5"/>
        <v>3</v>
      </c>
      <c r="K13" s="41">
        <f>1</f>
        <v>1</v>
      </c>
      <c r="L13" s="23">
        <f t="shared" si="6"/>
        <v>2</v>
      </c>
      <c r="M13" s="39">
        <f t="shared" si="7"/>
        <v>0</v>
      </c>
      <c r="O13" s="13" t="s">
        <v>37</v>
      </c>
      <c r="P13" s="10">
        <f>L14</f>
        <v>11</v>
      </c>
    </row>
    <row r="14" spans="2:21" ht="17" thickBot="1" x14ac:dyDescent="0.25">
      <c r="B14" s="56" t="s">
        <v>44</v>
      </c>
      <c r="C14" s="5"/>
      <c r="D14" s="5"/>
      <c r="E14" s="57"/>
      <c r="G14" s="27" t="s">
        <v>33</v>
      </c>
      <c r="H14" s="28">
        <f>SUM(H7:H13)</f>
        <v>1</v>
      </c>
      <c r="I14" s="29">
        <f>SUM(I7:I13)</f>
        <v>98</v>
      </c>
      <c r="J14" s="93">
        <f>I14/M4</f>
        <v>19.600000000000001</v>
      </c>
      <c r="K14" s="66">
        <f>SUM(K7:K13)</f>
        <v>7</v>
      </c>
      <c r="L14" s="49">
        <f>SUM(L7:L13)</f>
        <v>11</v>
      </c>
      <c r="M14" s="93">
        <f>J14-(K14+L14)</f>
        <v>1.6000000000000014</v>
      </c>
      <c r="O14" s="37" t="s">
        <v>36</v>
      </c>
      <c r="P14" s="40">
        <f>M14</f>
        <v>1.6000000000000014</v>
      </c>
    </row>
    <row r="15" spans="2:21" x14ac:dyDescent="0.2">
      <c r="B15" s="58" t="s">
        <v>45</v>
      </c>
      <c r="C15" s="59"/>
      <c r="D15" s="59"/>
      <c r="E15" s="60"/>
    </row>
    <row r="17" spans="2:12" x14ac:dyDescent="0.2">
      <c r="B17" s="4"/>
    </row>
    <row r="20" spans="2:12" x14ac:dyDescent="0.2">
      <c r="L20" s="20"/>
    </row>
  </sheetData>
  <phoneticPr fontId="1" type="noConversion"/>
  <conditionalFormatting sqref="J14">
    <cfRule type="expression" dxfId="4" priority="2">
      <formula>J14&gt;=($K$14+$L$14)</formula>
    </cfRule>
    <cfRule type="expression" dxfId="3" priority="3">
      <formula>J14&lt;($K$14+$L$14)</formula>
    </cfRule>
  </conditionalFormatting>
  <conditionalFormatting sqref="M14">
    <cfRule type="expression" dxfId="2" priority="1">
      <formula>$M$14&gt;0</formula>
    </cfRule>
  </conditionalFormatting>
  <pageMargins left="0.7" right="0.7" top="0.75" bottom="0.75" header="0.3" footer="0.3"/>
  <ignoredErrors>
    <ignoredError sqref="J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20AC-BBCC-AA4B-AE44-5EA2E2856235}">
  <dimension ref="B1:L176"/>
  <sheetViews>
    <sheetView zoomScaleNormal="100" workbookViewId="0">
      <selection activeCell="E175" sqref="E175"/>
    </sheetView>
  </sheetViews>
  <sheetFormatPr baseColWidth="10" defaultRowHeight="16" x14ac:dyDescent="0.2"/>
  <cols>
    <col min="2" max="2" width="11.33203125" customWidth="1"/>
    <col min="3" max="3" width="17.5" bestFit="1" customWidth="1"/>
    <col min="4" max="4" width="18.33203125" bestFit="1" customWidth="1"/>
    <col min="5" max="5" width="17.5" bestFit="1" customWidth="1"/>
    <col min="6" max="6" width="16" bestFit="1" customWidth="1"/>
    <col min="10" max="10" width="10.5" bestFit="1" customWidth="1"/>
    <col min="11" max="11" width="14" customWidth="1"/>
    <col min="12" max="12" width="12" bestFit="1" customWidth="1"/>
  </cols>
  <sheetData>
    <row r="1" spans="2:12" x14ac:dyDescent="0.2">
      <c r="C1" s="1"/>
    </row>
    <row r="2" spans="2:12" x14ac:dyDescent="0.2">
      <c r="B2" s="2" t="s">
        <v>16</v>
      </c>
      <c r="C2" s="4" t="s">
        <v>17</v>
      </c>
      <c r="D2" s="4" t="s">
        <v>19</v>
      </c>
      <c r="E2" s="4" t="s">
        <v>18</v>
      </c>
      <c r="F2" s="10" t="s">
        <v>11</v>
      </c>
      <c r="H2" s="4"/>
      <c r="I2" s="4"/>
      <c r="J2" s="4"/>
      <c r="K2" s="4"/>
      <c r="L2" s="4"/>
    </row>
    <row r="3" spans="2:12" hidden="1" x14ac:dyDescent="0.2">
      <c r="B3" s="13" t="s">
        <v>98</v>
      </c>
      <c r="C3" s="11" t="s">
        <v>21</v>
      </c>
      <c r="D3" s="7">
        <v>0.41666666666666669</v>
      </c>
      <c r="E3" s="7">
        <v>0.625</v>
      </c>
      <c r="F3" s="13" t="str">
        <f>IF(OR(Table26[[#This Row],[Available Start]]="",Table26[[#This Row],[Available End]]=""),"Unavailable","Available")</f>
        <v>Available</v>
      </c>
      <c r="I3" s="3"/>
      <c r="J3" s="3"/>
      <c r="K3" s="3"/>
      <c r="L3" s="3"/>
    </row>
    <row r="4" spans="2:12" hidden="1" x14ac:dyDescent="0.2">
      <c r="B4" s="13" t="s">
        <v>98</v>
      </c>
      <c r="C4" s="11" t="s">
        <v>14</v>
      </c>
      <c r="D4" s="7">
        <v>0.5</v>
      </c>
      <c r="E4" s="7">
        <v>0.75</v>
      </c>
      <c r="F4" s="13" t="str">
        <f>IF(OR(Table26[[#This Row],[Available Start]]="",Table26[[#This Row],[Available End]]=""),"Unavailable","Available")</f>
        <v>Available</v>
      </c>
      <c r="H4" s="3"/>
      <c r="I4" s="6"/>
      <c r="J4" s="6"/>
      <c r="K4" s="3"/>
      <c r="L4" s="3"/>
    </row>
    <row r="5" spans="2:12" hidden="1" x14ac:dyDescent="0.2">
      <c r="B5" s="13" t="s">
        <v>98</v>
      </c>
      <c r="C5" s="8" t="s">
        <v>15</v>
      </c>
      <c r="D5" s="4"/>
      <c r="E5" s="4"/>
      <c r="F5" s="13" t="str">
        <f>IF(OR(Table26[[#This Row],[Available Start]]="",Table26[[#This Row],[Available End]]=""),"Unavailable","Available")</f>
        <v>Unavailable</v>
      </c>
      <c r="I5" s="6"/>
      <c r="J5" s="6"/>
      <c r="K5" s="3"/>
      <c r="L5" s="3"/>
    </row>
    <row r="6" spans="2:12" hidden="1" x14ac:dyDescent="0.2">
      <c r="B6" s="13" t="s">
        <v>98</v>
      </c>
      <c r="C6" s="11" t="s">
        <v>20</v>
      </c>
      <c r="D6" s="4"/>
      <c r="E6" s="4"/>
      <c r="F6" s="13" t="str">
        <f>IF(OR(Table26[[#This Row],[Available Start]]="",Table26[[#This Row],[Available End]]=""),"Unavailable","Available")</f>
        <v>Unavailable</v>
      </c>
      <c r="I6" s="6"/>
      <c r="J6" s="6"/>
      <c r="K6" s="3"/>
      <c r="L6" s="3"/>
    </row>
    <row r="7" spans="2:12" hidden="1" x14ac:dyDescent="0.2">
      <c r="B7" s="13" t="s">
        <v>98</v>
      </c>
      <c r="C7" s="11" t="s">
        <v>22</v>
      </c>
      <c r="D7" s="4"/>
      <c r="E7" s="4"/>
      <c r="F7" s="13" t="str">
        <f>IF(OR(Table26[[#This Row],[Available Start]]="",Table26[[#This Row],[Available End]]=""),"Unavailable","Available")</f>
        <v>Unavailable</v>
      </c>
      <c r="I7" s="6"/>
      <c r="J7" s="3"/>
      <c r="K7" s="3"/>
      <c r="L7" s="3"/>
    </row>
    <row r="8" spans="2:12" hidden="1" x14ac:dyDescent="0.2">
      <c r="B8" s="13" t="s">
        <v>98</v>
      </c>
      <c r="C8" s="11" t="s">
        <v>23</v>
      </c>
      <c r="D8" s="4"/>
      <c r="E8" s="4"/>
      <c r="F8" s="13" t="str">
        <f>IF(OR(Table26[[#This Row],[Available Start]]="",Table26[[#This Row],[Available End]]=""),"Unavailable","Available")</f>
        <v>Unavailable</v>
      </c>
      <c r="I8" s="6"/>
      <c r="J8" s="3"/>
      <c r="K8" s="3"/>
      <c r="L8" s="3"/>
    </row>
    <row r="9" spans="2:12" hidden="1" x14ac:dyDescent="0.2">
      <c r="B9" s="13" t="s">
        <v>98</v>
      </c>
      <c r="C9" s="11" t="s">
        <v>24</v>
      </c>
      <c r="D9" s="4"/>
      <c r="E9" s="4"/>
      <c r="F9" s="13" t="str">
        <f>IF(OR(Table26[[#This Row],[Available Start]]="",Table26[[#This Row],[Available End]]=""),"Unavailable","Available")</f>
        <v>Unavailable</v>
      </c>
      <c r="I9" s="3"/>
      <c r="J9" s="3"/>
      <c r="K9" s="3"/>
      <c r="L9" s="3"/>
    </row>
    <row r="10" spans="2:12" hidden="1" x14ac:dyDescent="0.2">
      <c r="B10" s="13" t="s">
        <v>104</v>
      </c>
      <c r="C10" s="11" t="s">
        <v>21</v>
      </c>
      <c r="D10" s="7">
        <v>0.375</v>
      </c>
      <c r="E10" s="7">
        <v>0.875</v>
      </c>
      <c r="F10" s="13" t="str">
        <f>IF(OR(Table26[[#This Row],[Available Start]]="",Table26[[#This Row],[Available End]]=""),"Unavailable","Available")</f>
        <v>Available</v>
      </c>
    </row>
    <row r="11" spans="2:12" hidden="1" x14ac:dyDescent="0.2">
      <c r="B11" s="13" t="s">
        <v>104</v>
      </c>
      <c r="C11" s="11" t="s">
        <v>14</v>
      </c>
      <c r="D11" s="7">
        <v>0.375</v>
      </c>
      <c r="E11" s="7">
        <v>0.875</v>
      </c>
      <c r="F11" s="13" t="str">
        <f>IF(OR(Table26[[#This Row],[Available Start]]="",Table26[[#This Row],[Available End]]=""),"Unavailable","Available")</f>
        <v>Available</v>
      </c>
    </row>
    <row r="12" spans="2:12" hidden="1" x14ac:dyDescent="0.2">
      <c r="B12" s="13" t="s">
        <v>104</v>
      </c>
      <c r="C12" s="8" t="s">
        <v>15</v>
      </c>
      <c r="D12" s="7">
        <v>0.375</v>
      </c>
      <c r="E12" s="7">
        <v>0.875</v>
      </c>
      <c r="F12" s="13" t="str">
        <f>IF(OR(Table26[[#This Row],[Available Start]]="",Table26[[#This Row],[Available End]]=""),"Unavailable","Available")</f>
        <v>Available</v>
      </c>
    </row>
    <row r="13" spans="2:12" hidden="1" x14ac:dyDescent="0.2">
      <c r="B13" s="13" t="s">
        <v>104</v>
      </c>
      <c r="C13" s="11" t="s">
        <v>23</v>
      </c>
      <c r="D13" s="7">
        <v>0.375</v>
      </c>
      <c r="E13" s="7">
        <v>0.91666666666666663</v>
      </c>
      <c r="F13" s="13" t="str">
        <f>IF(OR(Table26[[#This Row],[Available Start]]="",Table26[[#This Row],[Available End]]=""),"Unavailable","Available")</f>
        <v>Available</v>
      </c>
    </row>
    <row r="14" spans="2:12" hidden="1" x14ac:dyDescent="0.2">
      <c r="B14" s="13" t="s">
        <v>104</v>
      </c>
      <c r="C14" s="11" t="s">
        <v>24</v>
      </c>
      <c r="D14" s="7">
        <v>0.375</v>
      </c>
      <c r="E14" s="8">
        <v>0.79166666666666663</v>
      </c>
      <c r="F14" s="13" t="str">
        <f>IF(OR(Table26[[#This Row],[Available Start]]="",Table26[[#This Row],[Available End]]=""),"Unavailable","Available")</f>
        <v>Available</v>
      </c>
      <c r="I14" s="4"/>
      <c r="J14" s="4"/>
      <c r="K14" s="4"/>
    </row>
    <row r="15" spans="2:12" hidden="1" x14ac:dyDescent="0.2">
      <c r="B15" s="13" t="s">
        <v>104</v>
      </c>
      <c r="C15" s="11" t="s">
        <v>20</v>
      </c>
      <c r="D15" s="4"/>
      <c r="E15" s="4"/>
      <c r="F15" s="13" t="str">
        <f>IF(OR(Table26[[#This Row],[Available Start]]="",Table26[[#This Row],[Available End]]=""),"Unavailable","Available")</f>
        <v>Unavailable</v>
      </c>
      <c r="I15" s="4"/>
      <c r="J15" s="4"/>
      <c r="K15" s="4"/>
    </row>
    <row r="16" spans="2:12" hidden="1" x14ac:dyDescent="0.2">
      <c r="B16" s="13" t="s">
        <v>99</v>
      </c>
      <c r="C16" s="11" t="s">
        <v>14</v>
      </c>
      <c r="D16" s="7">
        <v>0.375</v>
      </c>
      <c r="E16" s="7">
        <v>0.625</v>
      </c>
      <c r="F16" s="13" t="str">
        <f>IF(OR(Table26[[#This Row],[Available Start]]="",Table26[[#This Row],[Available End]]=""),"Unavailable","Available")</f>
        <v>Available</v>
      </c>
      <c r="I16" s="4"/>
      <c r="J16" s="4"/>
      <c r="K16" s="4"/>
    </row>
    <row r="17" spans="2:6" hidden="1" x14ac:dyDescent="0.2">
      <c r="B17" s="13" t="s">
        <v>99</v>
      </c>
      <c r="C17" s="8" t="s">
        <v>15</v>
      </c>
      <c r="D17" s="7">
        <v>0.375</v>
      </c>
      <c r="E17" s="7">
        <v>0.625</v>
      </c>
      <c r="F17" s="13" t="str">
        <f>IF(OR(Table26[[#This Row],[Available Start]]="",Table26[[#This Row],[Available End]]=""),"Unavailable","Available")</f>
        <v>Available</v>
      </c>
    </row>
    <row r="18" spans="2:6" hidden="1" x14ac:dyDescent="0.2">
      <c r="B18" s="13" t="s">
        <v>99</v>
      </c>
      <c r="C18" s="11" t="s">
        <v>20</v>
      </c>
      <c r="D18" s="7">
        <v>0.45833333333333331</v>
      </c>
      <c r="E18" s="7">
        <v>0.625</v>
      </c>
      <c r="F18" s="13" t="str">
        <f>IF(OR(Table26[[#This Row],[Available Start]]="",Table26[[#This Row],[Available End]]=""),"Unavailable","Available")</f>
        <v>Available</v>
      </c>
    </row>
    <row r="19" spans="2:6" hidden="1" x14ac:dyDescent="0.2">
      <c r="B19" s="13" t="s">
        <v>99</v>
      </c>
      <c r="C19" s="11" t="s">
        <v>24</v>
      </c>
      <c r="D19" s="7">
        <v>0.5</v>
      </c>
      <c r="E19" s="8">
        <v>0.79166666666666663</v>
      </c>
      <c r="F19" s="13" t="str">
        <f>IF(OR(Table26[[#This Row],[Available Start]]="",Table26[[#This Row],[Available End]]=""),"Unavailable","Available")</f>
        <v>Available</v>
      </c>
    </row>
    <row r="20" spans="2:6" hidden="1" x14ac:dyDescent="0.2">
      <c r="B20" s="13" t="s">
        <v>99</v>
      </c>
      <c r="C20" s="11" t="s">
        <v>23</v>
      </c>
      <c r="D20" s="7">
        <v>0.58333333333333337</v>
      </c>
      <c r="E20" s="7">
        <v>0.91666666666666663</v>
      </c>
      <c r="F20" s="13" t="str">
        <f>IF(OR(Table26[[#This Row],[Available Start]]="",Table26[[#This Row],[Available End]]=""),"Unavailable","Available")</f>
        <v>Available</v>
      </c>
    </row>
    <row r="21" spans="2:6" hidden="1" x14ac:dyDescent="0.2">
      <c r="B21" s="13" t="s">
        <v>99</v>
      </c>
      <c r="C21" s="11" t="s">
        <v>21</v>
      </c>
      <c r="D21" s="4"/>
      <c r="E21" s="4"/>
      <c r="F21" s="13" t="str">
        <f>IF(OR(Table26[[#This Row],[Available Start]]="",Table26[[#This Row],[Available End]]=""),"Unavailable","Available")</f>
        <v>Unavailable</v>
      </c>
    </row>
    <row r="22" spans="2:6" hidden="1" x14ac:dyDescent="0.2">
      <c r="B22" s="13" t="s">
        <v>99</v>
      </c>
      <c r="C22" s="11" t="s">
        <v>22</v>
      </c>
      <c r="D22" s="4"/>
      <c r="E22" s="4"/>
      <c r="F22" s="13" t="str">
        <f>IF(OR(Table26[[#This Row],[Available Start]]="",Table26[[#This Row],[Available End]]=""),"Unavailable","Available")</f>
        <v>Unavailable</v>
      </c>
    </row>
    <row r="23" spans="2:6" hidden="1" x14ac:dyDescent="0.2">
      <c r="B23" s="13" t="s">
        <v>97</v>
      </c>
      <c r="C23" s="11" t="s">
        <v>14</v>
      </c>
      <c r="D23" s="4"/>
      <c r="E23" s="4"/>
      <c r="F23" s="13" t="str">
        <f>IF(OR(Table26[[#This Row],[Available Start]]="",Table26[[#This Row],[Available End]]=""),"Unavailable","Available")</f>
        <v>Unavailable</v>
      </c>
    </row>
    <row r="24" spans="2:6" hidden="1" x14ac:dyDescent="0.2">
      <c r="B24" s="13" t="s">
        <v>97</v>
      </c>
      <c r="C24" s="8" t="s">
        <v>15</v>
      </c>
      <c r="D24" s="4"/>
      <c r="E24" s="4"/>
      <c r="F24" s="13" t="str">
        <f>IF(OR(Table26[[#This Row],[Available Start]]="",Table26[[#This Row],[Available End]]=""),"Unavailable","Available")</f>
        <v>Unavailable</v>
      </c>
    </row>
    <row r="25" spans="2:6" hidden="1" x14ac:dyDescent="0.2">
      <c r="B25" s="13" t="s">
        <v>97</v>
      </c>
      <c r="C25" s="11" t="s">
        <v>20</v>
      </c>
      <c r="D25" s="4"/>
      <c r="E25" s="4"/>
      <c r="F25" s="13" t="str">
        <f>IF(OR(Table26[[#This Row],[Available Start]]="",Table26[[#This Row],[Available End]]=""),"Unavailable","Available")</f>
        <v>Unavailable</v>
      </c>
    </row>
    <row r="26" spans="2:6" hidden="1" x14ac:dyDescent="0.2">
      <c r="B26" s="13" t="s">
        <v>97</v>
      </c>
      <c r="C26" s="11" t="s">
        <v>21</v>
      </c>
      <c r="D26" s="4"/>
      <c r="E26" s="4"/>
      <c r="F26" s="13" t="str">
        <f>IF(OR(Table26[[#This Row],[Available Start]]="",Table26[[#This Row],[Available End]]=""),"Unavailable","Available")</f>
        <v>Unavailable</v>
      </c>
    </row>
    <row r="27" spans="2:6" hidden="1" x14ac:dyDescent="0.2">
      <c r="B27" s="13" t="s">
        <v>97</v>
      </c>
      <c r="C27" s="11" t="s">
        <v>22</v>
      </c>
      <c r="D27" s="4"/>
      <c r="E27" s="4"/>
      <c r="F27" s="13" t="str">
        <f>IF(OR(Table26[[#This Row],[Available Start]]="",Table26[[#This Row],[Available End]]=""),"Unavailable","Available")</f>
        <v>Unavailable</v>
      </c>
    </row>
    <row r="28" spans="2:6" hidden="1" x14ac:dyDescent="0.2">
      <c r="B28" s="13" t="s">
        <v>97</v>
      </c>
      <c r="C28" s="11" t="s">
        <v>23</v>
      </c>
      <c r="D28" s="4"/>
      <c r="E28" s="4"/>
      <c r="F28" s="13" t="str">
        <f>IF(OR(Table26[[#This Row],[Available Start]]="",Table26[[#This Row],[Available End]]=""),"Unavailable","Available")</f>
        <v>Unavailable</v>
      </c>
    </row>
    <row r="29" spans="2:6" hidden="1" x14ac:dyDescent="0.2">
      <c r="B29" s="13" t="s">
        <v>97</v>
      </c>
      <c r="C29" s="11" t="s">
        <v>24</v>
      </c>
      <c r="D29" s="4"/>
      <c r="E29" s="4"/>
      <c r="F29" s="13" t="str">
        <f>IF(OR(Table26[[#This Row],[Available Start]]="",Table26[[#This Row],[Available End]]=""),"Unavailable","Available")</f>
        <v>Unavailable</v>
      </c>
    </row>
    <row r="30" spans="2:6" hidden="1" x14ac:dyDescent="0.2">
      <c r="B30" s="13" t="s">
        <v>102</v>
      </c>
      <c r="C30" s="11" t="s">
        <v>24</v>
      </c>
      <c r="D30" s="7">
        <v>0.375</v>
      </c>
      <c r="E30" s="8">
        <v>0.79166666666666663</v>
      </c>
      <c r="F30" s="13" t="str">
        <f>IF(OR(Table26[[#This Row],[Available Start]]="",Table26[[#This Row],[Available End]]=""),"Unavailable","Available")</f>
        <v>Available</v>
      </c>
    </row>
    <row r="31" spans="2:6" hidden="1" x14ac:dyDescent="0.2">
      <c r="B31" s="13" t="s">
        <v>102</v>
      </c>
      <c r="C31" s="11" t="s">
        <v>23</v>
      </c>
      <c r="D31" s="7">
        <v>0.375</v>
      </c>
      <c r="E31" s="7">
        <v>0.91666666666666663</v>
      </c>
      <c r="F31" s="13" t="str">
        <f>IF(OR(Table26[[#This Row],[Available Start]]="",Table26[[#This Row],[Available End]]=""),"Unavailable","Available")</f>
        <v>Available</v>
      </c>
    </row>
    <row r="32" spans="2:6" hidden="1" x14ac:dyDescent="0.2">
      <c r="B32" s="13" t="s">
        <v>102</v>
      </c>
      <c r="C32" s="11" t="s">
        <v>14</v>
      </c>
      <c r="D32" s="4"/>
      <c r="E32" s="4"/>
      <c r="F32" s="13" t="str">
        <f>IF(OR(Table26[[#This Row],[Available Start]]="",Table26[[#This Row],[Available End]]=""),"Unavailable","Available")</f>
        <v>Unavailable</v>
      </c>
    </row>
    <row r="33" spans="2:6" hidden="1" x14ac:dyDescent="0.2">
      <c r="B33" s="13" t="s">
        <v>102</v>
      </c>
      <c r="C33" s="8" t="s">
        <v>15</v>
      </c>
      <c r="D33" s="4"/>
      <c r="E33" s="4"/>
      <c r="F33" s="13" t="str">
        <f>IF(OR(Table26[[#This Row],[Available Start]]="",Table26[[#This Row],[Available End]]=""),"Unavailable","Available")</f>
        <v>Unavailable</v>
      </c>
    </row>
    <row r="34" spans="2:6" hidden="1" x14ac:dyDescent="0.2">
      <c r="B34" s="13" t="s">
        <v>102</v>
      </c>
      <c r="C34" s="11" t="s">
        <v>20</v>
      </c>
      <c r="D34" s="4"/>
      <c r="E34" s="4"/>
      <c r="F34" s="13" t="str">
        <f>IF(OR(Table26[[#This Row],[Available Start]]="",Table26[[#This Row],[Available End]]=""),"Unavailable","Available")</f>
        <v>Unavailable</v>
      </c>
    </row>
    <row r="35" spans="2:6" hidden="1" x14ac:dyDescent="0.2">
      <c r="B35" s="13" t="s">
        <v>102</v>
      </c>
      <c r="C35" s="11" t="s">
        <v>21</v>
      </c>
      <c r="D35" s="4"/>
      <c r="E35" s="4"/>
      <c r="F35" s="13" t="str">
        <f>IF(OR(Table26[[#This Row],[Available Start]]="",Table26[[#This Row],[Available End]]=""),"Unavailable","Available")</f>
        <v>Unavailable</v>
      </c>
    </row>
    <row r="36" spans="2:6" hidden="1" x14ac:dyDescent="0.2">
      <c r="B36" s="13" t="s">
        <v>102</v>
      </c>
      <c r="C36" s="11" t="s">
        <v>22</v>
      </c>
      <c r="D36" s="4"/>
      <c r="E36" s="4"/>
      <c r="F36" s="13" t="str">
        <f>IF(OR(Table26[[#This Row],[Available Start]]="",Table26[[#This Row],[Available End]]=""),"Unavailable","Available")</f>
        <v>Unavailable</v>
      </c>
    </row>
    <row r="37" spans="2:6" hidden="1" x14ac:dyDescent="0.2">
      <c r="B37" s="13" t="s">
        <v>107</v>
      </c>
      <c r="C37" s="11" t="s">
        <v>20</v>
      </c>
      <c r="D37" s="7">
        <v>0.375</v>
      </c>
      <c r="E37" s="7">
        <v>0.625</v>
      </c>
      <c r="F37" s="13" t="str">
        <f>IF(OR(Table26[[#This Row],[Available Start]]="",Table26[[#This Row],[Available End]]=""),"Unavailable","Available")</f>
        <v>Available</v>
      </c>
    </row>
    <row r="38" spans="2:6" hidden="1" x14ac:dyDescent="0.2">
      <c r="B38" s="13" t="s">
        <v>107</v>
      </c>
      <c r="C38" s="8" t="s">
        <v>15</v>
      </c>
      <c r="D38" s="7">
        <v>0.375</v>
      </c>
      <c r="E38" s="7">
        <v>0.625</v>
      </c>
      <c r="F38" s="13" t="str">
        <f>IF(OR(Table26[[#This Row],[Available Start]]="",Table26[[#This Row],[Available End]]=""),"Unavailable","Available")</f>
        <v>Available</v>
      </c>
    </row>
    <row r="39" spans="2:6" hidden="1" x14ac:dyDescent="0.2">
      <c r="B39" s="13" t="s">
        <v>107</v>
      </c>
      <c r="C39" s="11" t="s">
        <v>14</v>
      </c>
      <c r="D39" s="4"/>
      <c r="E39" s="4"/>
      <c r="F39" s="13" t="str">
        <f>IF(OR(Table26[[#This Row],[Available Start]]="",Table26[[#This Row],[Available End]]=""),"Unavailable","Available")</f>
        <v>Unavailable</v>
      </c>
    </row>
    <row r="40" spans="2:6" hidden="1" x14ac:dyDescent="0.2">
      <c r="B40" s="13" t="s">
        <v>107</v>
      </c>
      <c r="C40" s="11" t="s">
        <v>21</v>
      </c>
      <c r="D40" s="4"/>
      <c r="E40" s="4"/>
      <c r="F40" s="13" t="str">
        <f>IF(OR(Table26[[#This Row],[Available Start]]="",Table26[[#This Row],[Available End]]=""),"Unavailable","Available")</f>
        <v>Unavailable</v>
      </c>
    </row>
    <row r="41" spans="2:6" hidden="1" x14ac:dyDescent="0.2">
      <c r="B41" s="13" t="s">
        <v>107</v>
      </c>
      <c r="C41" s="11" t="s">
        <v>22</v>
      </c>
      <c r="D41" s="4"/>
      <c r="E41" s="4"/>
      <c r="F41" s="13" t="str">
        <f>IF(OR(Table26[[#This Row],[Available Start]]="",Table26[[#This Row],[Available End]]=""),"Unavailable","Available")</f>
        <v>Unavailable</v>
      </c>
    </row>
    <row r="42" spans="2:6" hidden="1" x14ac:dyDescent="0.2">
      <c r="B42" s="13" t="s">
        <v>107</v>
      </c>
      <c r="C42" s="11" t="s">
        <v>23</v>
      </c>
      <c r="D42" s="4"/>
      <c r="E42" s="4"/>
      <c r="F42" s="13" t="str">
        <f>IF(OR(Table26[[#This Row],[Available Start]]="",Table26[[#This Row],[Available End]]=""),"Unavailable","Available")</f>
        <v>Unavailable</v>
      </c>
    </row>
    <row r="43" spans="2:6" hidden="1" x14ac:dyDescent="0.2">
      <c r="B43" s="13" t="s">
        <v>107</v>
      </c>
      <c r="C43" s="11" t="s">
        <v>24</v>
      </c>
      <c r="D43" s="4"/>
      <c r="E43" s="4"/>
      <c r="F43" s="13" t="str">
        <f>IF(OR(Table26[[#This Row],[Available Start]]="",Table26[[#This Row],[Available End]]=""),"Unavailable","Available")</f>
        <v>Unavailable</v>
      </c>
    </row>
    <row r="44" spans="2:6" hidden="1" x14ac:dyDescent="0.2">
      <c r="B44" s="13" t="s">
        <v>105</v>
      </c>
      <c r="C44" s="11" t="s">
        <v>23</v>
      </c>
      <c r="D44" s="7">
        <v>0.375</v>
      </c>
      <c r="E44" s="8">
        <v>0.91666666666666663</v>
      </c>
      <c r="F44" s="13" t="str">
        <f>IF(OR(Table26[[#This Row],[Available Start]]="",Table26[[#This Row],[Available End]]=""),"Unavailable","Available")</f>
        <v>Available</v>
      </c>
    </row>
    <row r="45" spans="2:6" hidden="1" x14ac:dyDescent="0.2">
      <c r="B45" s="13" t="s">
        <v>105</v>
      </c>
      <c r="C45" s="11" t="s">
        <v>24</v>
      </c>
      <c r="D45" s="7">
        <v>0.375</v>
      </c>
      <c r="E45" s="9">
        <v>0.79166666666666663</v>
      </c>
      <c r="F45" s="13" t="str">
        <f>IF(OR(Table26[[#This Row],[Available Start]]="",Table26[[#This Row],[Available End]]=""),"Unavailable","Available")</f>
        <v>Available</v>
      </c>
    </row>
    <row r="46" spans="2:6" hidden="1" x14ac:dyDescent="0.2">
      <c r="B46" s="13" t="s">
        <v>105</v>
      </c>
      <c r="C46" s="11" t="s">
        <v>14</v>
      </c>
      <c r="D46" s="4"/>
      <c r="E46" s="4"/>
      <c r="F46" s="13" t="str">
        <f>IF(OR(Table26[[#This Row],[Available Start]]="",Table26[[#This Row],[Available End]]=""),"Unavailable","Available")</f>
        <v>Unavailable</v>
      </c>
    </row>
    <row r="47" spans="2:6" hidden="1" x14ac:dyDescent="0.2">
      <c r="B47" s="13" t="s">
        <v>105</v>
      </c>
      <c r="C47" s="8" t="s">
        <v>15</v>
      </c>
      <c r="D47" s="4"/>
      <c r="E47" s="4"/>
      <c r="F47" s="13" t="str">
        <f>IF(OR(Table26[[#This Row],[Available Start]]="",Table26[[#This Row],[Available End]]=""),"Unavailable","Available")</f>
        <v>Unavailable</v>
      </c>
    </row>
    <row r="48" spans="2:6" hidden="1" x14ac:dyDescent="0.2">
      <c r="B48" s="13" t="s">
        <v>105</v>
      </c>
      <c r="C48" s="11" t="s">
        <v>20</v>
      </c>
      <c r="D48" s="4"/>
      <c r="E48" s="4"/>
      <c r="F48" s="13" t="str">
        <f>IF(OR(Table26[[#This Row],[Available Start]]="",Table26[[#This Row],[Available End]]=""),"Unavailable","Available")</f>
        <v>Unavailable</v>
      </c>
    </row>
    <row r="49" spans="2:6" hidden="1" x14ac:dyDescent="0.2">
      <c r="B49" s="13" t="s">
        <v>105</v>
      </c>
      <c r="C49" s="11" t="s">
        <v>21</v>
      </c>
      <c r="D49" s="4"/>
      <c r="E49" s="4"/>
      <c r="F49" s="13" t="str">
        <f>IF(OR(Table26[[#This Row],[Available Start]]="",Table26[[#This Row],[Available End]]=""),"Unavailable","Available")</f>
        <v>Unavailable</v>
      </c>
    </row>
    <row r="50" spans="2:6" hidden="1" x14ac:dyDescent="0.2">
      <c r="B50" s="13" t="s">
        <v>105</v>
      </c>
      <c r="C50" s="11" t="s">
        <v>22</v>
      </c>
      <c r="D50" s="4"/>
      <c r="E50" s="4"/>
      <c r="F50" s="13" t="str">
        <f>IF(OR(Table26[[#This Row],[Available Start]]="",Table26[[#This Row],[Available End]]=""),"Unavailable","Available")</f>
        <v>Unavailable</v>
      </c>
    </row>
    <row r="51" spans="2:6" hidden="1" x14ac:dyDescent="0.2">
      <c r="B51" s="13" t="s">
        <v>106</v>
      </c>
      <c r="C51" s="11" t="s">
        <v>23</v>
      </c>
      <c r="D51" s="7">
        <v>0.375</v>
      </c>
      <c r="E51" s="7">
        <v>0.91666666666666663</v>
      </c>
      <c r="F51" s="13" t="str">
        <f>IF(OR(Table26[[#This Row],[Available Start]]="",Table26[[#This Row],[Available End]]=""),"Unavailable","Available")</f>
        <v>Available</v>
      </c>
    </row>
    <row r="52" spans="2:6" hidden="1" x14ac:dyDescent="0.2">
      <c r="B52" s="13" t="s">
        <v>106</v>
      </c>
      <c r="C52" s="11" t="s">
        <v>24</v>
      </c>
      <c r="D52" s="7">
        <v>0.375</v>
      </c>
      <c r="E52" s="8">
        <v>0.79166666666666663</v>
      </c>
      <c r="F52" s="13" t="str">
        <f>IF(OR(Table26[[#This Row],[Available Start]]="",Table26[[#This Row],[Available End]]=""),"Unavailable","Available")</f>
        <v>Available</v>
      </c>
    </row>
    <row r="53" spans="2:6" hidden="1" x14ac:dyDescent="0.2">
      <c r="B53" s="13" t="s">
        <v>106</v>
      </c>
      <c r="C53" s="8" t="s">
        <v>15</v>
      </c>
      <c r="D53" s="7">
        <v>0.58333333333333337</v>
      </c>
      <c r="E53" s="7">
        <v>0.875</v>
      </c>
      <c r="F53" s="13" t="str">
        <f>IF(OR(Table26[[#This Row],[Available Start]]="",Table26[[#This Row],[Available End]]=""),"Unavailable","Available")</f>
        <v>Available</v>
      </c>
    </row>
    <row r="54" spans="2:6" hidden="1" x14ac:dyDescent="0.2">
      <c r="B54" s="13" t="s">
        <v>106</v>
      </c>
      <c r="C54" s="11" t="s">
        <v>21</v>
      </c>
      <c r="D54" s="7">
        <v>0.625</v>
      </c>
      <c r="E54" s="7">
        <v>0.875</v>
      </c>
      <c r="F54" s="13" t="str">
        <f>IF(OR(Table26[[#This Row],[Available Start]]="",Table26[[#This Row],[Available End]]=""),"Unavailable","Available")</f>
        <v>Available</v>
      </c>
    </row>
    <row r="55" spans="2:6" hidden="1" x14ac:dyDescent="0.2">
      <c r="B55" s="13" t="s">
        <v>106</v>
      </c>
      <c r="C55" s="11" t="s">
        <v>14</v>
      </c>
      <c r="D55" s="4"/>
      <c r="E55" s="4"/>
      <c r="F55" s="13" t="str">
        <f>IF(OR(Table26[[#This Row],[Available Start]]="",Table26[[#This Row],[Available End]]=""),"Unavailable","Available")</f>
        <v>Unavailable</v>
      </c>
    </row>
    <row r="56" spans="2:6" hidden="1" x14ac:dyDescent="0.2">
      <c r="B56" s="13" t="s">
        <v>106</v>
      </c>
      <c r="C56" s="11" t="s">
        <v>20</v>
      </c>
      <c r="D56" s="4"/>
      <c r="E56" s="4"/>
      <c r="F56" s="13" t="str">
        <f>IF(OR(Table26[[#This Row],[Available Start]]="",Table26[[#This Row],[Available End]]=""),"Unavailable","Available")</f>
        <v>Unavailable</v>
      </c>
    </row>
    <row r="57" spans="2:6" hidden="1" x14ac:dyDescent="0.2">
      <c r="B57" s="13" t="s">
        <v>106</v>
      </c>
      <c r="C57" s="11" t="s">
        <v>22</v>
      </c>
      <c r="D57" s="4"/>
      <c r="E57" s="4"/>
      <c r="F57" s="13" t="str">
        <f>IF(OR(Table26[[#This Row],[Available Start]]="",Table26[[#This Row],[Available End]]=""),"Unavailable","Available")</f>
        <v>Unavailable</v>
      </c>
    </row>
    <row r="58" spans="2:6" hidden="1" x14ac:dyDescent="0.2">
      <c r="B58" s="13" t="s">
        <v>100</v>
      </c>
      <c r="C58" s="11" t="s">
        <v>24</v>
      </c>
      <c r="D58" s="7">
        <v>0.375</v>
      </c>
      <c r="E58" s="8">
        <v>0.79166666666666663</v>
      </c>
      <c r="F58" s="13" t="str">
        <f>IF(OR(Table26[[#This Row],[Available Start]]="",Table26[[#This Row],[Available End]]=""),"Unavailable","Available")</f>
        <v>Available</v>
      </c>
    </row>
    <row r="59" spans="2:6" hidden="1" x14ac:dyDescent="0.2">
      <c r="B59" s="13" t="s">
        <v>100</v>
      </c>
      <c r="C59" s="11" t="s">
        <v>23</v>
      </c>
      <c r="D59" s="7">
        <v>0.375</v>
      </c>
      <c r="E59" s="7">
        <v>0.91666666666666663</v>
      </c>
      <c r="F59" s="13" t="str">
        <f>IF(OR(Table26[[#This Row],[Available Start]]="",Table26[[#This Row],[Available End]]=""),"Unavailable","Available")</f>
        <v>Available</v>
      </c>
    </row>
    <row r="60" spans="2:6" hidden="1" x14ac:dyDescent="0.2">
      <c r="B60" s="13" t="s">
        <v>100</v>
      </c>
      <c r="C60" s="11" t="s">
        <v>14</v>
      </c>
      <c r="D60" s="4"/>
      <c r="E60" s="4"/>
      <c r="F60" s="13" t="str">
        <f>IF(OR(Table26[[#This Row],[Available Start]]="",Table26[[#This Row],[Available End]]=""),"Unavailable","Available")</f>
        <v>Unavailable</v>
      </c>
    </row>
    <row r="61" spans="2:6" hidden="1" x14ac:dyDescent="0.2">
      <c r="B61" s="13" t="s">
        <v>100</v>
      </c>
      <c r="C61" s="8" t="s">
        <v>15</v>
      </c>
      <c r="D61" s="4"/>
      <c r="E61" s="4"/>
      <c r="F61" s="13" t="str">
        <f>IF(OR(Table26[[#This Row],[Available Start]]="",Table26[[#This Row],[Available End]]=""),"Unavailable","Available")</f>
        <v>Unavailable</v>
      </c>
    </row>
    <row r="62" spans="2:6" hidden="1" x14ac:dyDescent="0.2">
      <c r="B62" s="13" t="s">
        <v>100</v>
      </c>
      <c r="C62" s="11" t="s">
        <v>20</v>
      </c>
      <c r="D62" s="4"/>
      <c r="E62" s="4"/>
      <c r="F62" s="13" t="str">
        <f>IF(OR(Table26[[#This Row],[Available Start]]="",Table26[[#This Row],[Available End]]=""),"Unavailable","Available")</f>
        <v>Unavailable</v>
      </c>
    </row>
    <row r="63" spans="2:6" hidden="1" x14ac:dyDescent="0.2">
      <c r="B63" s="13" t="s">
        <v>100</v>
      </c>
      <c r="C63" s="11" t="s">
        <v>21</v>
      </c>
      <c r="D63" s="4"/>
      <c r="E63" s="4"/>
      <c r="F63" s="13" t="str">
        <f>IF(OR(Table26[[#This Row],[Available Start]]="",Table26[[#This Row],[Available End]]=""),"Unavailable","Available")</f>
        <v>Unavailable</v>
      </c>
    </row>
    <row r="64" spans="2:6" hidden="1" x14ac:dyDescent="0.2">
      <c r="B64" s="13" t="s">
        <v>115</v>
      </c>
      <c r="C64" s="11" t="s">
        <v>14</v>
      </c>
      <c r="D64" s="4"/>
      <c r="E64" s="4"/>
      <c r="F64" s="13" t="str">
        <f>IF(OR(Table26[[#This Row],[Available Start]]="",Table26[[#This Row],[Available End]]=""),"Unavailable","Available")</f>
        <v>Unavailable</v>
      </c>
    </row>
    <row r="65" spans="2:6" hidden="1" x14ac:dyDescent="0.2">
      <c r="B65" s="13" t="s">
        <v>115</v>
      </c>
      <c r="C65" s="8" t="s">
        <v>15</v>
      </c>
      <c r="D65" s="4"/>
      <c r="E65" s="4"/>
      <c r="F65" s="13" t="str">
        <f>IF(OR(Table26[[#This Row],[Available Start]]="",Table26[[#This Row],[Available End]]=""),"Unavailable","Available")</f>
        <v>Unavailable</v>
      </c>
    </row>
    <row r="66" spans="2:6" hidden="1" x14ac:dyDescent="0.2">
      <c r="B66" s="13" t="s">
        <v>115</v>
      </c>
      <c r="C66" s="11" t="s">
        <v>20</v>
      </c>
      <c r="D66" s="4"/>
      <c r="E66" s="4"/>
      <c r="F66" s="13" t="str">
        <f>IF(OR(Table26[[#This Row],[Available Start]]="",Table26[[#This Row],[Available End]]=""),"Unavailable","Available")</f>
        <v>Unavailable</v>
      </c>
    </row>
    <row r="67" spans="2:6" hidden="1" x14ac:dyDescent="0.2">
      <c r="B67" s="13" t="s">
        <v>115</v>
      </c>
      <c r="C67" s="11" t="s">
        <v>21</v>
      </c>
      <c r="D67" s="4"/>
      <c r="E67" s="4"/>
      <c r="F67" s="13" t="str">
        <f>IF(OR(Table26[[#This Row],[Available Start]]="",Table26[[#This Row],[Available End]]=""),"Unavailable","Available")</f>
        <v>Unavailable</v>
      </c>
    </row>
    <row r="68" spans="2:6" hidden="1" x14ac:dyDescent="0.2">
      <c r="B68" s="13" t="s">
        <v>115</v>
      </c>
      <c r="C68" s="11" t="s">
        <v>22</v>
      </c>
      <c r="D68" s="4"/>
      <c r="E68" s="4"/>
      <c r="F68" s="13" t="str">
        <f>IF(OR(Table26[[#This Row],[Available Start]]="",Table26[[#This Row],[Available End]]=""),"Unavailable","Available")</f>
        <v>Unavailable</v>
      </c>
    </row>
    <row r="69" spans="2:6" hidden="1" x14ac:dyDescent="0.2">
      <c r="B69" s="13" t="s">
        <v>115</v>
      </c>
      <c r="C69" s="11" t="s">
        <v>23</v>
      </c>
      <c r="D69" s="4"/>
      <c r="E69" s="4"/>
      <c r="F69" s="13" t="str">
        <f>IF(OR(Table26[[#This Row],[Available Start]]="",Table26[[#This Row],[Available End]]=""),"Unavailable","Available")</f>
        <v>Unavailable</v>
      </c>
    </row>
    <row r="70" spans="2:6" hidden="1" x14ac:dyDescent="0.2">
      <c r="B70" s="13" t="s">
        <v>115</v>
      </c>
      <c r="C70" s="11" t="s">
        <v>24</v>
      </c>
      <c r="D70" s="4"/>
      <c r="E70" s="4"/>
      <c r="F70" s="13" t="str">
        <f>IF(OR(Table26[[#This Row],[Available Start]]="",Table26[[#This Row],[Available End]]=""),"Unavailable","Available")</f>
        <v>Unavailable</v>
      </c>
    </row>
    <row r="71" spans="2:6" hidden="1" x14ac:dyDescent="0.2">
      <c r="B71" s="13" t="s">
        <v>116</v>
      </c>
      <c r="C71" s="11" t="s">
        <v>24</v>
      </c>
      <c r="D71" s="7">
        <v>0.625</v>
      </c>
      <c r="E71" s="8">
        <v>0.79166666666666663</v>
      </c>
      <c r="F71" s="13" t="str">
        <f>IF(OR(Table26[[#This Row],[Available Start]]="",Table26[[#This Row],[Available End]]=""),"Unavailable","Available")</f>
        <v>Available</v>
      </c>
    </row>
    <row r="72" spans="2:6" hidden="1" x14ac:dyDescent="0.2">
      <c r="B72" s="13" t="s">
        <v>116</v>
      </c>
      <c r="C72" s="11" t="s">
        <v>14</v>
      </c>
      <c r="D72" s="4"/>
      <c r="E72" s="4"/>
      <c r="F72" s="13" t="str">
        <f>IF(OR(Table26[[#This Row],[Available Start]]="",Table26[[#This Row],[Available End]]=""),"Unavailable","Available")</f>
        <v>Unavailable</v>
      </c>
    </row>
    <row r="73" spans="2:6" hidden="1" x14ac:dyDescent="0.2">
      <c r="B73" s="13" t="s">
        <v>116</v>
      </c>
      <c r="C73" s="8" t="s">
        <v>15</v>
      </c>
      <c r="D73" s="4"/>
      <c r="E73" s="4"/>
      <c r="F73" s="13" t="str">
        <f>IF(OR(Table26[[#This Row],[Available Start]]="",Table26[[#This Row],[Available End]]=""),"Unavailable","Available")</f>
        <v>Unavailable</v>
      </c>
    </row>
    <row r="74" spans="2:6" hidden="1" x14ac:dyDescent="0.2">
      <c r="B74" s="13" t="s">
        <v>116</v>
      </c>
      <c r="C74" s="11" t="s">
        <v>20</v>
      </c>
      <c r="D74" s="4"/>
      <c r="E74" s="4"/>
      <c r="F74" s="13" t="str">
        <f>IF(OR(Table26[[#This Row],[Available Start]]="",Table26[[#This Row],[Available End]]=""),"Unavailable","Available")</f>
        <v>Unavailable</v>
      </c>
    </row>
    <row r="75" spans="2:6" hidden="1" x14ac:dyDescent="0.2">
      <c r="B75" s="13" t="s">
        <v>116</v>
      </c>
      <c r="C75" s="11" t="s">
        <v>21</v>
      </c>
      <c r="D75" s="4"/>
      <c r="E75" s="4"/>
      <c r="F75" s="13" t="str">
        <f>IF(OR(Table26[[#This Row],[Available Start]]="",Table26[[#This Row],[Available End]]=""),"Unavailable","Available")</f>
        <v>Unavailable</v>
      </c>
    </row>
    <row r="76" spans="2:6" hidden="1" x14ac:dyDescent="0.2">
      <c r="B76" s="13" t="s">
        <v>116</v>
      </c>
      <c r="C76" s="11" t="s">
        <v>22</v>
      </c>
      <c r="D76" s="4"/>
      <c r="E76" s="4"/>
      <c r="F76" s="13" t="str">
        <f>IF(OR(Table26[[#This Row],[Available Start]]="",Table26[[#This Row],[Available End]]=""),"Unavailable","Available")</f>
        <v>Unavailable</v>
      </c>
    </row>
    <row r="77" spans="2:6" hidden="1" x14ac:dyDescent="0.2">
      <c r="B77" s="13" t="s">
        <v>116</v>
      </c>
      <c r="C77" s="11" t="s">
        <v>23</v>
      </c>
      <c r="D77" s="4"/>
      <c r="E77" s="4"/>
      <c r="F77" s="13" t="str">
        <f>IF(OR(Table26[[#This Row],[Available Start]]="",Table26[[#This Row],[Available End]]=""),"Unavailable","Available")</f>
        <v>Unavailable</v>
      </c>
    </row>
    <row r="78" spans="2:6" hidden="1" x14ac:dyDescent="0.2">
      <c r="B78" s="13" t="s">
        <v>114</v>
      </c>
      <c r="C78" s="11" t="s">
        <v>24</v>
      </c>
      <c r="D78" s="7">
        <v>0.375</v>
      </c>
      <c r="E78" s="8">
        <v>0.79166666666666663</v>
      </c>
      <c r="F78" s="13" t="str">
        <f>IF(OR(Table26[[#This Row],[Available Start]]="",Table26[[#This Row],[Available End]]=""),"Unavailable","Available")</f>
        <v>Available</v>
      </c>
    </row>
    <row r="79" spans="2:6" hidden="1" x14ac:dyDescent="0.2">
      <c r="B79" s="13" t="s">
        <v>114</v>
      </c>
      <c r="C79" s="11" t="s">
        <v>14</v>
      </c>
      <c r="D79" s="7">
        <v>0.58333333333333337</v>
      </c>
      <c r="E79" s="8">
        <v>0.875</v>
      </c>
      <c r="F79" s="13" t="str">
        <f>IF(OR(Table26[[#This Row],[Available Start]]="",Table26[[#This Row],[Available End]]=""),"Unavailable","Available")</f>
        <v>Available</v>
      </c>
    </row>
    <row r="80" spans="2:6" hidden="1" x14ac:dyDescent="0.2">
      <c r="B80" s="13" t="s">
        <v>114</v>
      </c>
      <c r="C80" s="8" t="s">
        <v>15</v>
      </c>
      <c r="D80" s="7">
        <v>0.625</v>
      </c>
      <c r="E80" s="7">
        <v>0.875</v>
      </c>
      <c r="F80" s="13" t="str">
        <f>IF(OR(Table26[[#This Row],[Available Start]]="",Table26[[#This Row],[Available End]]=""),"Unavailable","Available")</f>
        <v>Available</v>
      </c>
    </row>
    <row r="81" spans="2:6" hidden="1" x14ac:dyDescent="0.2">
      <c r="B81" s="13" t="s">
        <v>114</v>
      </c>
      <c r="C81" s="11" t="s">
        <v>20</v>
      </c>
      <c r="D81" s="7">
        <v>0.66666666666666663</v>
      </c>
      <c r="E81" s="7">
        <v>0.875</v>
      </c>
      <c r="F81" s="13" t="str">
        <f>IF(OR(Table26[[#This Row],[Available Start]]="",Table26[[#This Row],[Available End]]=""),"Unavailable","Available")</f>
        <v>Available</v>
      </c>
    </row>
    <row r="82" spans="2:6" hidden="1" x14ac:dyDescent="0.2">
      <c r="B82" s="13" t="s">
        <v>114</v>
      </c>
      <c r="C82" s="11" t="s">
        <v>21</v>
      </c>
      <c r="D82" s="7">
        <v>0.66666666666666663</v>
      </c>
      <c r="E82" s="7">
        <v>0.875</v>
      </c>
      <c r="F82" s="13" t="str">
        <f>IF(OR(Table26[[#This Row],[Available Start]]="",Table26[[#This Row],[Available End]]=""),"Unavailable","Available")</f>
        <v>Available</v>
      </c>
    </row>
    <row r="83" spans="2:6" hidden="1" x14ac:dyDescent="0.2">
      <c r="B83" s="13" t="s">
        <v>114</v>
      </c>
      <c r="C83" s="11" t="s">
        <v>23</v>
      </c>
      <c r="D83" s="4"/>
      <c r="E83" s="4"/>
      <c r="F83" s="13" t="str">
        <f>IF(OR(Table26[[#This Row],[Available Start]]="",Table26[[#This Row],[Available End]]=""),"Unavailable","Available")</f>
        <v>Unavailable</v>
      </c>
    </row>
    <row r="84" spans="2:6" hidden="1" x14ac:dyDescent="0.2">
      <c r="B84" s="13" t="s">
        <v>112</v>
      </c>
      <c r="C84" s="11" t="s">
        <v>24</v>
      </c>
      <c r="D84" s="7">
        <v>0.375</v>
      </c>
      <c r="E84" s="8">
        <v>0.79166666666666663</v>
      </c>
      <c r="F84" s="13" t="str">
        <f>IF(OR(Table26[[#This Row],[Available Start]]="",Table26[[#This Row],[Available End]]=""),"Unavailable","Available")</f>
        <v>Available</v>
      </c>
    </row>
    <row r="85" spans="2:6" hidden="1" x14ac:dyDescent="0.2">
      <c r="B85" s="13" t="s">
        <v>112</v>
      </c>
      <c r="C85" s="11" t="s">
        <v>14</v>
      </c>
      <c r="D85" s="4"/>
      <c r="E85" s="4"/>
      <c r="F85" s="13" t="str">
        <f>IF(OR(Table26[[#This Row],[Available Start]]="",Table26[[#This Row],[Available End]]=""),"Unavailable","Available")</f>
        <v>Unavailable</v>
      </c>
    </row>
    <row r="86" spans="2:6" hidden="1" x14ac:dyDescent="0.2">
      <c r="B86" s="13" t="s">
        <v>112</v>
      </c>
      <c r="C86" s="8" t="s">
        <v>15</v>
      </c>
      <c r="D86" s="4"/>
      <c r="E86" s="4"/>
      <c r="F86" s="13" t="str">
        <f>IF(OR(Table26[[#This Row],[Available Start]]="",Table26[[#This Row],[Available End]]=""),"Unavailable","Available")</f>
        <v>Unavailable</v>
      </c>
    </row>
    <row r="87" spans="2:6" hidden="1" x14ac:dyDescent="0.2">
      <c r="B87" s="13" t="s">
        <v>112</v>
      </c>
      <c r="C87" s="11" t="s">
        <v>20</v>
      </c>
      <c r="D87" s="4"/>
      <c r="E87" s="4"/>
      <c r="F87" s="13" t="str">
        <f>IF(OR(Table26[[#This Row],[Available Start]]="",Table26[[#This Row],[Available End]]=""),"Unavailable","Available")</f>
        <v>Unavailable</v>
      </c>
    </row>
    <row r="88" spans="2:6" hidden="1" x14ac:dyDescent="0.2">
      <c r="B88" s="13" t="s">
        <v>112</v>
      </c>
      <c r="C88" s="11" t="s">
        <v>21</v>
      </c>
      <c r="D88" s="4"/>
      <c r="E88" s="4"/>
      <c r="F88" s="13" t="str">
        <f>IF(OR(Table26[[#This Row],[Available Start]]="",Table26[[#This Row],[Available End]]=""),"Unavailable","Available")</f>
        <v>Unavailable</v>
      </c>
    </row>
    <row r="89" spans="2:6" hidden="1" x14ac:dyDescent="0.2">
      <c r="B89" s="13" t="s">
        <v>112</v>
      </c>
      <c r="C89" s="11" t="s">
        <v>22</v>
      </c>
      <c r="D89" s="4"/>
      <c r="E89" s="4"/>
      <c r="F89" s="13" t="str">
        <f>IF(OR(Table26[[#This Row],[Available Start]]="",Table26[[#This Row],[Available End]]=""),"Unavailable","Available")</f>
        <v>Unavailable</v>
      </c>
    </row>
    <row r="90" spans="2:6" hidden="1" x14ac:dyDescent="0.2">
      <c r="B90" s="13" t="s">
        <v>112</v>
      </c>
      <c r="C90" s="11" t="s">
        <v>23</v>
      </c>
      <c r="D90" s="4"/>
      <c r="E90" s="4"/>
      <c r="F90" s="13" t="str">
        <f>IF(OR(Table26[[#This Row],[Available Start]]="",Table26[[#This Row],[Available End]]=""),"Unavailable","Available")</f>
        <v>Unavailable</v>
      </c>
    </row>
    <row r="91" spans="2:6" hidden="1" x14ac:dyDescent="0.2">
      <c r="B91" s="13" t="s">
        <v>103</v>
      </c>
      <c r="C91" s="11" t="s">
        <v>23</v>
      </c>
      <c r="D91" s="7">
        <v>0.375</v>
      </c>
      <c r="E91" s="7">
        <v>0.625</v>
      </c>
      <c r="F91" s="13" t="str">
        <f>IF(OR(Table26[[#This Row],[Available Start]]="",Table26[[#This Row],[Available End]]=""),"Unavailable","Available")</f>
        <v>Available</v>
      </c>
    </row>
    <row r="92" spans="2:6" x14ac:dyDescent="0.2">
      <c r="B92" s="13" t="s">
        <v>104</v>
      </c>
      <c r="C92" s="11" t="s">
        <v>22</v>
      </c>
      <c r="D92" s="7">
        <v>0.375</v>
      </c>
      <c r="E92" s="7">
        <v>0.91666666666666663</v>
      </c>
      <c r="F92" s="13" t="str">
        <f>IF(OR(Table26[[#This Row],[Available Start]]="",Table26[[#This Row],[Available End]]=""),"Unavailable","Available")</f>
        <v>Available</v>
      </c>
    </row>
    <row r="93" spans="2:6" hidden="1" x14ac:dyDescent="0.2">
      <c r="B93" s="13" t="s">
        <v>103</v>
      </c>
      <c r="C93" s="11" t="s">
        <v>24</v>
      </c>
      <c r="D93" s="7">
        <v>0.375</v>
      </c>
      <c r="E93" s="7">
        <v>0.66666666666666663</v>
      </c>
      <c r="F93" s="13" t="str">
        <f>IF(OR(Table26[[#This Row],[Available Start]]="",Table26[[#This Row],[Available End]]=""),"Unavailable","Available")</f>
        <v>Available</v>
      </c>
    </row>
    <row r="94" spans="2:6" hidden="1" x14ac:dyDescent="0.2">
      <c r="B94" s="13" t="s">
        <v>103</v>
      </c>
      <c r="C94" s="11" t="s">
        <v>14</v>
      </c>
      <c r="D94" s="4"/>
      <c r="E94" s="4"/>
      <c r="F94" s="13" t="str">
        <f>IF(OR(Table26[[#This Row],[Available Start]]="",Table26[[#This Row],[Available End]]=""),"Unavailable","Available")</f>
        <v>Unavailable</v>
      </c>
    </row>
    <row r="95" spans="2:6" hidden="1" x14ac:dyDescent="0.2">
      <c r="B95" s="13" t="s">
        <v>103</v>
      </c>
      <c r="C95" s="8" t="s">
        <v>15</v>
      </c>
      <c r="D95" s="4"/>
      <c r="E95" s="4"/>
      <c r="F95" s="13" t="str">
        <f>IF(OR(Table26[[#This Row],[Available Start]]="",Table26[[#This Row],[Available End]]=""),"Unavailable","Available")</f>
        <v>Unavailable</v>
      </c>
    </row>
    <row r="96" spans="2:6" hidden="1" x14ac:dyDescent="0.2">
      <c r="B96" s="13" t="s">
        <v>103</v>
      </c>
      <c r="C96" s="11" t="s">
        <v>20</v>
      </c>
      <c r="D96" s="4"/>
      <c r="E96" s="4"/>
      <c r="F96" s="13" t="str">
        <f>IF(OR(Table26[[#This Row],[Available Start]]="",Table26[[#This Row],[Available End]]=""),"Unavailable","Available")</f>
        <v>Unavailable</v>
      </c>
    </row>
    <row r="97" spans="2:6" hidden="1" x14ac:dyDescent="0.2">
      <c r="B97" s="13" t="s">
        <v>103</v>
      </c>
      <c r="C97" s="11" t="s">
        <v>21</v>
      </c>
      <c r="D97" s="4"/>
      <c r="E97" s="4"/>
      <c r="F97" s="13" t="str">
        <f>IF(OR(Table26[[#This Row],[Available Start]]="",Table26[[#This Row],[Available End]]=""),"Unavailable","Available")</f>
        <v>Unavailable</v>
      </c>
    </row>
    <row r="98" spans="2:6" hidden="1" x14ac:dyDescent="0.2">
      <c r="B98" s="13" t="s">
        <v>101</v>
      </c>
      <c r="C98" s="11" t="s">
        <v>24</v>
      </c>
      <c r="D98" s="7">
        <v>0.375</v>
      </c>
      <c r="E98" s="8">
        <v>0.79166666666666663</v>
      </c>
      <c r="F98" s="13" t="str">
        <f>IF(OR(Table26[[#This Row],[Available Start]]="",Table26[[#This Row],[Available End]]=""),"Unavailable","Available")</f>
        <v>Available</v>
      </c>
    </row>
    <row r="99" spans="2:6" hidden="1" x14ac:dyDescent="0.2">
      <c r="B99" s="13" t="s">
        <v>101</v>
      </c>
      <c r="C99" s="11" t="s">
        <v>23</v>
      </c>
      <c r="D99" s="7">
        <v>0.375</v>
      </c>
      <c r="E99" s="7">
        <v>0.91666666666666663</v>
      </c>
      <c r="F99" s="13" t="str">
        <f>IF(OR(Table26[[#This Row],[Available Start]]="",Table26[[#This Row],[Available End]]=""),"Unavailable","Available")</f>
        <v>Available</v>
      </c>
    </row>
    <row r="100" spans="2:6" hidden="1" x14ac:dyDescent="0.2">
      <c r="B100" s="13" t="s">
        <v>101</v>
      </c>
      <c r="C100" s="11" t="s">
        <v>14</v>
      </c>
      <c r="D100" s="4"/>
      <c r="E100" s="4"/>
      <c r="F100" s="13" t="str">
        <f>IF(OR(Table26[[#This Row],[Available Start]]="",Table26[[#This Row],[Available End]]=""),"Unavailable","Available")</f>
        <v>Unavailable</v>
      </c>
    </row>
    <row r="101" spans="2:6" hidden="1" x14ac:dyDescent="0.2">
      <c r="B101" s="13" t="s">
        <v>101</v>
      </c>
      <c r="C101" s="8" t="s">
        <v>15</v>
      </c>
      <c r="D101" s="4"/>
      <c r="E101" s="4"/>
      <c r="F101" s="13" t="str">
        <f>IF(OR(Table26[[#This Row],[Available Start]]="",Table26[[#This Row],[Available End]]=""),"Unavailable","Available")</f>
        <v>Unavailable</v>
      </c>
    </row>
    <row r="102" spans="2:6" hidden="1" x14ac:dyDescent="0.2">
      <c r="B102" s="13" t="s">
        <v>101</v>
      </c>
      <c r="C102" s="11" t="s">
        <v>20</v>
      </c>
      <c r="D102" s="4"/>
      <c r="E102" s="4"/>
      <c r="F102" s="13" t="str">
        <f>IF(OR(Table26[[#This Row],[Available Start]]="",Table26[[#This Row],[Available End]]=""),"Unavailable","Available")</f>
        <v>Unavailable</v>
      </c>
    </row>
    <row r="103" spans="2:6" hidden="1" x14ac:dyDescent="0.2">
      <c r="B103" s="13" t="s">
        <v>101</v>
      </c>
      <c r="C103" s="11" t="s">
        <v>21</v>
      </c>
      <c r="D103" s="4"/>
      <c r="E103" s="4"/>
      <c r="F103" s="13" t="str">
        <f>IF(OR(Table26[[#This Row],[Available Start]]="",Table26[[#This Row],[Available End]]=""),"Unavailable","Available")</f>
        <v>Unavailable</v>
      </c>
    </row>
    <row r="104" spans="2:6" hidden="1" x14ac:dyDescent="0.2">
      <c r="B104" s="13" t="s">
        <v>101</v>
      </c>
      <c r="C104" s="11" t="s">
        <v>22</v>
      </c>
      <c r="D104" s="4"/>
      <c r="E104" s="4"/>
      <c r="F104" s="13" t="str">
        <f>IF(OR(Table26[[#This Row],[Available Start]]="",Table26[[#This Row],[Available End]]=""),"Unavailable","Available")</f>
        <v>Unavailable</v>
      </c>
    </row>
    <row r="105" spans="2:6" x14ac:dyDescent="0.2">
      <c r="B105" s="13" t="s">
        <v>103</v>
      </c>
      <c r="C105" s="11" t="s">
        <v>22</v>
      </c>
      <c r="D105" s="7">
        <v>0.375</v>
      </c>
      <c r="E105" s="7">
        <v>0.70833333333333337</v>
      </c>
      <c r="F105" s="13" t="str">
        <f>IF(OR(Table26[[#This Row],[Available Start]]="",Table26[[#This Row],[Available End]]=""),"Unavailable","Available")</f>
        <v>Available</v>
      </c>
    </row>
    <row r="106" spans="2:6" x14ac:dyDescent="0.2">
      <c r="B106" s="13" t="s">
        <v>113</v>
      </c>
      <c r="C106" s="11" t="s">
        <v>22</v>
      </c>
      <c r="D106" s="7">
        <v>0.375</v>
      </c>
      <c r="E106" s="7">
        <v>0.91666666666666663</v>
      </c>
      <c r="F106" s="13" t="str">
        <f>IF(OR(Table26[[#This Row],[Available Start]]="",Table26[[#This Row],[Available End]]=""),"Unavailable","Available")</f>
        <v>Available</v>
      </c>
    </row>
    <row r="107" spans="2:6" hidden="1" x14ac:dyDescent="0.2">
      <c r="B107" s="13" t="s">
        <v>113</v>
      </c>
      <c r="C107" s="11" t="s">
        <v>23</v>
      </c>
      <c r="D107" s="7">
        <v>0.375</v>
      </c>
      <c r="E107" s="8">
        <v>0.91666666666666663</v>
      </c>
      <c r="F107" s="13" t="str">
        <f>IF(OR(Table26[[#This Row],[Available Start]]="",Table26[[#This Row],[Available End]]=""),"Unavailable","Available")</f>
        <v>Available</v>
      </c>
    </row>
    <row r="108" spans="2:6" hidden="1" x14ac:dyDescent="0.2">
      <c r="B108" s="13" t="s">
        <v>113</v>
      </c>
      <c r="C108" s="11" t="s">
        <v>24</v>
      </c>
      <c r="D108" s="7">
        <v>0.375</v>
      </c>
      <c r="E108" s="9">
        <v>0.79166666666666663</v>
      </c>
      <c r="F108" s="13" t="str">
        <f>IF(OR(Table26[[#This Row],[Available Start]]="",Table26[[#This Row],[Available End]]=""),"Unavailable","Available")</f>
        <v>Available</v>
      </c>
    </row>
    <row r="109" spans="2:6" hidden="1" x14ac:dyDescent="0.2">
      <c r="B109" s="13" t="s">
        <v>113</v>
      </c>
      <c r="C109" s="11" t="s">
        <v>14</v>
      </c>
      <c r="D109" s="4"/>
      <c r="E109" s="4"/>
      <c r="F109" s="13" t="str">
        <f>IF(OR(Table26[[#This Row],[Available Start]]="",Table26[[#This Row],[Available End]]=""),"Unavailable","Available")</f>
        <v>Unavailable</v>
      </c>
    </row>
    <row r="110" spans="2:6" hidden="1" x14ac:dyDescent="0.2">
      <c r="B110" s="13" t="s">
        <v>113</v>
      </c>
      <c r="C110" s="8" t="s">
        <v>15</v>
      </c>
      <c r="D110" s="4"/>
      <c r="E110" s="4"/>
      <c r="F110" s="13" t="str">
        <f>IF(OR(Table26[[#This Row],[Available Start]]="",Table26[[#This Row],[Available End]]=""),"Unavailable","Available")</f>
        <v>Unavailable</v>
      </c>
    </row>
    <row r="111" spans="2:6" hidden="1" x14ac:dyDescent="0.2">
      <c r="B111" s="13" t="s">
        <v>113</v>
      </c>
      <c r="C111" s="11" t="s">
        <v>20</v>
      </c>
      <c r="D111" s="4"/>
      <c r="E111" s="4"/>
      <c r="F111" s="13" t="str">
        <f>IF(OR(Table26[[#This Row],[Available Start]]="",Table26[[#This Row],[Available End]]=""),"Unavailable","Available")</f>
        <v>Unavailable</v>
      </c>
    </row>
    <row r="112" spans="2:6" hidden="1" x14ac:dyDescent="0.2">
      <c r="B112" s="13" t="s">
        <v>113</v>
      </c>
      <c r="C112" s="11" t="s">
        <v>21</v>
      </c>
      <c r="D112" s="4"/>
      <c r="E112" s="4"/>
      <c r="F112" s="13" t="str">
        <f>IF(OR(Table26[[#This Row],[Available Start]]="",Table26[[#This Row],[Available End]]=""),"Unavailable","Available")</f>
        <v>Unavailable</v>
      </c>
    </row>
    <row r="113" spans="2:6" x14ac:dyDescent="0.2">
      <c r="B113" s="13" t="s">
        <v>110</v>
      </c>
      <c r="C113" s="11" t="s">
        <v>22</v>
      </c>
      <c r="D113" s="7">
        <v>0.375</v>
      </c>
      <c r="E113" s="7">
        <v>0.91666666666666663</v>
      </c>
      <c r="F113" s="13" t="str">
        <f>IF(OR(Table26[[#This Row],[Available Start]]="",Table26[[#This Row],[Available End]]=""),"Unavailable","Available")</f>
        <v>Available</v>
      </c>
    </row>
    <row r="114" spans="2:6" hidden="1" x14ac:dyDescent="0.2">
      <c r="B114" s="13" t="s">
        <v>110</v>
      </c>
      <c r="C114" s="11" t="s">
        <v>23</v>
      </c>
      <c r="D114" s="7">
        <v>0.375</v>
      </c>
      <c r="E114" s="7">
        <v>0.91666666666666663</v>
      </c>
      <c r="F114" s="13" t="str">
        <f>IF(OR(Table26[[#This Row],[Available Start]]="",Table26[[#This Row],[Available End]]=""),"Unavailable","Available")</f>
        <v>Available</v>
      </c>
    </row>
    <row r="115" spans="2:6" hidden="1" x14ac:dyDescent="0.2">
      <c r="B115" s="13" t="s">
        <v>110</v>
      </c>
      <c r="C115" s="11" t="s">
        <v>24</v>
      </c>
      <c r="D115" s="7">
        <v>0.375</v>
      </c>
      <c r="E115" s="8">
        <v>0.79166666666666663</v>
      </c>
      <c r="F115" s="13" t="str">
        <f>IF(OR(Table26[[#This Row],[Available Start]]="",Table26[[#This Row],[Available End]]=""),"Unavailable","Available")</f>
        <v>Available</v>
      </c>
    </row>
    <row r="116" spans="2:6" hidden="1" x14ac:dyDescent="0.2">
      <c r="B116" s="13" t="s">
        <v>110</v>
      </c>
      <c r="C116" s="11" t="s">
        <v>14</v>
      </c>
      <c r="D116" s="8">
        <v>0.58333333333333337</v>
      </c>
      <c r="E116" s="8">
        <v>0.875</v>
      </c>
      <c r="F116" s="13" t="str">
        <f>IF(OR(Table26[[#This Row],[Available Start]]="",Table26[[#This Row],[Available End]]=""),"Unavailable","Available")</f>
        <v>Available</v>
      </c>
    </row>
    <row r="117" spans="2:6" hidden="1" x14ac:dyDescent="0.2">
      <c r="B117" s="13" t="s">
        <v>110</v>
      </c>
      <c r="C117" s="8" t="s">
        <v>15</v>
      </c>
      <c r="D117" s="7">
        <v>0.625</v>
      </c>
      <c r="E117" s="7">
        <v>0.875</v>
      </c>
      <c r="F117" s="13" t="str">
        <f>IF(OR(Table26[[#This Row],[Available Start]]="",Table26[[#This Row],[Available End]]=""),"Unavailable","Available")</f>
        <v>Available</v>
      </c>
    </row>
    <row r="118" spans="2:6" hidden="1" x14ac:dyDescent="0.2">
      <c r="B118" s="13" t="s">
        <v>110</v>
      </c>
      <c r="C118" s="11" t="s">
        <v>21</v>
      </c>
      <c r="D118" s="7">
        <v>0.625</v>
      </c>
      <c r="E118" s="7">
        <v>0.875</v>
      </c>
      <c r="F118" s="13" t="str">
        <f>IF(OR(Table26[[#This Row],[Available Start]]="",Table26[[#This Row],[Available End]]=""),"Unavailable","Available")</f>
        <v>Available</v>
      </c>
    </row>
    <row r="119" spans="2:6" hidden="1" x14ac:dyDescent="0.2">
      <c r="B119" s="13" t="s">
        <v>110</v>
      </c>
      <c r="C119" s="11" t="s">
        <v>20</v>
      </c>
      <c r="D119" s="4"/>
      <c r="E119" s="4"/>
      <c r="F119" s="13" t="str">
        <f>IF(OR(Table26[[#This Row],[Available Start]]="",Table26[[#This Row],[Available End]]=""),"Unavailable","Available")</f>
        <v>Unavailable</v>
      </c>
    </row>
    <row r="120" spans="2:6" hidden="1" x14ac:dyDescent="0.2">
      <c r="B120" s="13" t="s">
        <v>111</v>
      </c>
      <c r="C120" s="11" t="s">
        <v>24</v>
      </c>
      <c r="D120" s="7">
        <v>0.375</v>
      </c>
      <c r="E120" s="8">
        <v>0.79166666666666663</v>
      </c>
      <c r="F120" s="13" t="str">
        <f>IF(OR(Table26[[#This Row],[Available Start]]="",Table26[[#This Row],[Available End]]=""),"Unavailable","Available")</f>
        <v>Available</v>
      </c>
    </row>
    <row r="121" spans="2:6" hidden="1" x14ac:dyDescent="0.2">
      <c r="B121" s="13" t="s">
        <v>111</v>
      </c>
      <c r="C121" s="11" t="s">
        <v>14</v>
      </c>
      <c r="D121" s="7">
        <v>0.58333333333333337</v>
      </c>
      <c r="E121" s="8">
        <v>0.875</v>
      </c>
      <c r="F121" s="13" t="str">
        <f>IF(OR(Table26[[#This Row],[Available Start]]="",Table26[[#This Row],[Available End]]=""),"Unavailable","Available")</f>
        <v>Available</v>
      </c>
    </row>
    <row r="122" spans="2:6" hidden="1" x14ac:dyDescent="0.2">
      <c r="B122" s="13" t="s">
        <v>111</v>
      </c>
      <c r="C122" s="11" t="s">
        <v>20</v>
      </c>
      <c r="D122" s="7">
        <v>0.625</v>
      </c>
      <c r="E122" s="7">
        <v>0.875</v>
      </c>
      <c r="F122" s="13" t="str">
        <f>IF(OR(Table26[[#This Row],[Available Start]]="",Table26[[#This Row],[Available End]]=""),"Unavailable","Available")</f>
        <v>Available</v>
      </c>
    </row>
    <row r="123" spans="2:6" hidden="1" x14ac:dyDescent="0.2">
      <c r="B123" s="13" t="s">
        <v>111</v>
      </c>
      <c r="C123" s="11" t="s">
        <v>23</v>
      </c>
      <c r="D123" s="7">
        <v>0.66666666666666663</v>
      </c>
      <c r="E123" s="9">
        <v>0.91666666666666663</v>
      </c>
      <c r="F123" s="13" t="str">
        <f>IF(OR(Table26[[#This Row],[Available Start]]="",Table26[[#This Row],[Available End]]=""),"Unavailable","Available")</f>
        <v>Available</v>
      </c>
    </row>
    <row r="124" spans="2:6" x14ac:dyDescent="0.2">
      <c r="B124" s="12" t="s">
        <v>96</v>
      </c>
      <c r="C124" s="11" t="s">
        <v>22</v>
      </c>
      <c r="D124" s="7">
        <v>0.375</v>
      </c>
      <c r="E124" s="7">
        <v>0.91666666666666663</v>
      </c>
      <c r="F124" s="13" t="str">
        <f>IF(OR(Table26[[#This Row],[Available Start]]="",Table26[[#This Row],[Available End]]=""),"Unavailable","Available")</f>
        <v>Available</v>
      </c>
    </row>
    <row r="125" spans="2:6" hidden="1" x14ac:dyDescent="0.2">
      <c r="B125" s="13" t="s">
        <v>111</v>
      </c>
      <c r="C125" s="8" t="s">
        <v>15</v>
      </c>
      <c r="D125" s="4"/>
      <c r="E125" s="4"/>
      <c r="F125" s="13" t="str">
        <f>IF(OR(Table26[[#This Row],[Available Start]]="",Table26[[#This Row],[Available End]]=""),"Unavailable","Available")</f>
        <v>Unavailable</v>
      </c>
    </row>
    <row r="126" spans="2:6" hidden="1" x14ac:dyDescent="0.2">
      <c r="B126" s="13" t="s">
        <v>111</v>
      </c>
      <c r="C126" s="11" t="s">
        <v>21</v>
      </c>
      <c r="D126" s="4"/>
      <c r="E126" s="4"/>
      <c r="F126" s="13" t="str">
        <f>IF(OR(Table26[[#This Row],[Available Start]]="",Table26[[#This Row],[Available End]]=""),"Unavailable","Available")</f>
        <v>Unavailable</v>
      </c>
    </row>
    <row r="127" spans="2:6" hidden="1" x14ac:dyDescent="0.2">
      <c r="B127" s="13" t="s">
        <v>108</v>
      </c>
      <c r="C127" s="11" t="s">
        <v>20</v>
      </c>
      <c r="D127" s="7">
        <v>0.625</v>
      </c>
      <c r="E127" s="7">
        <v>0.875</v>
      </c>
      <c r="F127" s="13" t="str">
        <f>IF(OR(Table26[[#This Row],[Available Start]]="",Table26[[#This Row],[Available End]]=""),"Unavailable","Available")</f>
        <v>Available</v>
      </c>
    </row>
    <row r="128" spans="2:6" hidden="1" x14ac:dyDescent="0.2">
      <c r="B128" s="13" t="s">
        <v>108</v>
      </c>
      <c r="C128" s="11" t="s">
        <v>14</v>
      </c>
      <c r="D128" s="4"/>
      <c r="E128" s="4"/>
      <c r="F128" s="13" t="str">
        <f>IF(OR(Table26[[#This Row],[Available Start]]="",Table26[[#This Row],[Available End]]=""),"Unavailable","Available")</f>
        <v>Unavailable</v>
      </c>
    </row>
    <row r="129" spans="2:6" hidden="1" x14ac:dyDescent="0.2">
      <c r="B129" s="13" t="s">
        <v>108</v>
      </c>
      <c r="C129" s="8" t="s">
        <v>15</v>
      </c>
      <c r="D129" s="4"/>
      <c r="E129" s="4"/>
      <c r="F129" s="13" t="str">
        <f>IF(OR(Table26[[#This Row],[Available Start]]="",Table26[[#This Row],[Available End]]=""),"Unavailable","Available")</f>
        <v>Unavailable</v>
      </c>
    </row>
    <row r="130" spans="2:6" hidden="1" x14ac:dyDescent="0.2">
      <c r="B130" s="13" t="s">
        <v>108</v>
      </c>
      <c r="C130" s="11" t="s">
        <v>21</v>
      </c>
      <c r="D130" s="4"/>
      <c r="E130" s="4"/>
      <c r="F130" s="13" t="str">
        <f>IF(OR(Table26[[#This Row],[Available Start]]="",Table26[[#This Row],[Available End]]=""),"Unavailable","Available")</f>
        <v>Unavailable</v>
      </c>
    </row>
    <row r="131" spans="2:6" hidden="1" x14ac:dyDescent="0.2">
      <c r="B131" s="13" t="s">
        <v>108</v>
      </c>
      <c r="C131" s="11" t="s">
        <v>22</v>
      </c>
      <c r="D131" s="4"/>
      <c r="E131" s="4"/>
      <c r="F131" s="13" t="str">
        <f>IF(OR(Table26[[#This Row],[Available Start]]="",Table26[[#This Row],[Available End]]=""),"Unavailable","Available")</f>
        <v>Unavailable</v>
      </c>
    </row>
    <row r="132" spans="2:6" hidden="1" x14ac:dyDescent="0.2">
      <c r="B132" s="13" t="s">
        <v>108</v>
      </c>
      <c r="C132" s="11" t="s">
        <v>23</v>
      </c>
      <c r="D132" s="4"/>
      <c r="E132" s="4"/>
      <c r="F132" s="13" t="str">
        <f>IF(OR(Table26[[#This Row],[Available Start]]="",Table26[[#This Row],[Available End]]=""),"Unavailable","Available")</f>
        <v>Unavailable</v>
      </c>
    </row>
    <row r="133" spans="2:6" hidden="1" x14ac:dyDescent="0.2">
      <c r="B133" s="13" t="s">
        <v>108</v>
      </c>
      <c r="C133" s="11" t="s">
        <v>24</v>
      </c>
      <c r="D133" s="4"/>
      <c r="E133" s="4"/>
      <c r="F133" s="13" t="str">
        <f>IF(OR(Table26[[#This Row],[Available Start]]="",Table26[[#This Row],[Available End]]=""),"Unavailable","Available")</f>
        <v>Unavailable</v>
      </c>
    </row>
    <row r="134" spans="2:6" x14ac:dyDescent="0.2">
      <c r="B134" s="12" t="s">
        <v>94</v>
      </c>
      <c r="C134" s="4" t="s">
        <v>22</v>
      </c>
      <c r="D134" s="7">
        <v>0.375</v>
      </c>
      <c r="E134" s="7">
        <v>0.91666666666666663</v>
      </c>
      <c r="F134" s="13" t="str">
        <f>IF(OR(Table26[[#This Row],[Available Start]]="",Table26[[#This Row],[Available End]]=""),"Unavailable","Available")</f>
        <v>Available</v>
      </c>
    </row>
    <row r="135" spans="2:6" hidden="1" x14ac:dyDescent="0.2">
      <c r="B135" s="13" t="s">
        <v>109</v>
      </c>
      <c r="C135" s="11" t="s">
        <v>21</v>
      </c>
      <c r="D135" s="7">
        <v>0.375</v>
      </c>
      <c r="E135" s="7">
        <v>0.875</v>
      </c>
      <c r="F135" s="13" t="str">
        <f>IF(OR(Table26[[#This Row],[Available Start]]="",Table26[[#This Row],[Available End]]=""),"Unavailable","Available")</f>
        <v>Available</v>
      </c>
    </row>
    <row r="136" spans="2:6" hidden="1" x14ac:dyDescent="0.2">
      <c r="B136" s="13" t="s">
        <v>109</v>
      </c>
      <c r="C136" s="11" t="s">
        <v>14</v>
      </c>
      <c r="D136" s="4"/>
      <c r="E136" s="4"/>
      <c r="F136" s="13" t="str">
        <f>IF(OR(Table26[[#This Row],[Available Start]]="",Table26[[#This Row],[Available End]]=""),"Unavailable","Available")</f>
        <v>Unavailable</v>
      </c>
    </row>
    <row r="137" spans="2:6" hidden="1" x14ac:dyDescent="0.2">
      <c r="B137" s="13" t="s">
        <v>109</v>
      </c>
      <c r="C137" s="8" t="s">
        <v>15</v>
      </c>
      <c r="D137" s="4"/>
      <c r="E137" s="4"/>
      <c r="F137" s="13" t="str">
        <f>IF(OR(Table26[[#This Row],[Available Start]]="",Table26[[#This Row],[Available End]]=""),"Unavailable","Available")</f>
        <v>Unavailable</v>
      </c>
    </row>
    <row r="138" spans="2:6" hidden="1" x14ac:dyDescent="0.2">
      <c r="B138" s="13" t="s">
        <v>109</v>
      </c>
      <c r="C138" s="11" t="s">
        <v>20</v>
      </c>
      <c r="D138" s="4"/>
      <c r="E138" s="4"/>
      <c r="F138" s="13" t="str">
        <f>IF(OR(Table26[[#This Row],[Available Start]]="",Table26[[#This Row],[Available End]]=""),"Unavailable","Available")</f>
        <v>Unavailable</v>
      </c>
    </row>
    <row r="139" spans="2:6" hidden="1" x14ac:dyDescent="0.2">
      <c r="B139" s="13" t="s">
        <v>109</v>
      </c>
      <c r="C139" s="11" t="s">
        <v>22</v>
      </c>
      <c r="D139" s="4"/>
      <c r="E139" s="4"/>
      <c r="F139" s="13" t="str">
        <f>IF(OR(Table26[[#This Row],[Available Start]]="",Table26[[#This Row],[Available End]]=""),"Unavailable","Available")</f>
        <v>Unavailable</v>
      </c>
    </row>
    <row r="140" spans="2:6" hidden="1" x14ac:dyDescent="0.2">
      <c r="B140" s="13" t="s">
        <v>109</v>
      </c>
      <c r="C140" s="11" t="s">
        <v>23</v>
      </c>
      <c r="D140" s="4"/>
      <c r="E140" s="4"/>
      <c r="F140" s="13" t="str">
        <f>IF(OR(Table26[[#This Row],[Available Start]]="",Table26[[#This Row],[Available End]]=""),"Unavailable","Available")</f>
        <v>Unavailable</v>
      </c>
    </row>
    <row r="141" spans="2:6" hidden="1" x14ac:dyDescent="0.2">
      <c r="B141" s="13" t="s">
        <v>109</v>
      </c>
      <c r="C141" s="11" t="s">
        <v>24</v>
      </c>
      <c r="D141" s="4"/>
      <c r="E141" s="4"/>
      <c r="F141" s="13" t="str">
        <f>IF(OR(Table26[[#This Row],[Available Start]]="",Table26[[#This Row],[Available End]]=""),"Unavailable","Available")</f>
        <v>Unavailable</v>
      </c>
    </row>
    <row r="142" spans="2:6" x14ac:dyDescent="0.2">
      <c r="B142" s="12" t="s">
        <v>93</v>
      </c>
      <c r="C142" s="4" t="s">
        <v>22</v>
      </c>
      <c r="D142" s="7">
        <v>0.375</v>
      </c>
      <c r="E142" s="7">
        <v>0.91666666666666663</v>
      </c>
      <c r="F142" s="13" t="str">
        <f>IF(OR(Table26[[#This Row],[Available Start]]="",Table26[[#This Row],[Available End]]=""),"Unavailable","Available")</f>
        <v>Available</v>
      </c>
    </row>
    <row r="143" spans="2:6" x14ac:dyDescent="0.2">
      <c r="B143" s="13" t="s">
        <v>100</v>
      </c>
      <c r="C143" s="11" t="s">
        <v>22</v>
      </c>
      <c r="D143" s="7">
        <v>0.41666666666666669</v>
      </c>
      <c r="E143" s="7">
        <v>0.625</v>
      </c>
      <c r="F143" s="13" t="str">
        <f>IF(OR(Table26[[#This Row],[Available Start]]="",Table26[[#This Row],[Available End]]=""),"Unavailable","Available")</f>
        <v>Available</v>
      </c>
    </row>
    <row r="144" spans="2:6" x14ac:dyDescent="0.2">
      <c r="B144" s="12" t="s">
        <v>95</v>
      </c>
      <c r="C144" s="4" t="s">
        <v>22</v>
      </c>
      <c r="D144" s="7">
        <v>0.5</v>
      </c>
      <c r="E144" s="7">
        <v>0.91666666666666663</v>
      </c>
      <c r="F144" s="13" t="str">
        <f>IF(OR(Table26[[#This Row],[Available Start]]="",Table26[[#This Row],[Available End]]=""),"Unavailable","Available")</f>
        <v>Available</v>
      </c>
    </row>
    <row r="145" spans="2:6" hidden="1" x14ac:dyDescent="0.2">
      <c r="B145" s="12" t="s">
        <v>95</v>
      </c>
      <c r="C145" s="4" t="s">
        <v>23</v>
      </c>
      <c r="D145" s="7">
        <v>0.5</v>
      </c>
      <c r="E145" s="7">
        <v>0.91666666666666663</v>
      </c>
      <c r="F145" s="13" t="str">
        <f>IF(OR(Table26[[#This Row],[Available Start]]="",Table26[[#This Row],[Available End]]=""),"Unavailable","Available")</f>
        <v>Available</v>
      </c>
    </row>
    <row r="146" spans="2:6" hidden="1" x14ac:dyDescent="0.2">
      <c r="B146" s="12" t="s">
        <v>95</v>
      </c>
      <c r="C146" s="4" t="s">
        <v>14</v>
      </c>
      <c r="D146" s="7">
        <v>0.5</v>
      </c>
      <c r="E146" s="7">
        <v>0.875</v>
      </c>
      <c r="F146" s="13" t="str">
        <f>IF(OR(Table26[[#This Row],[Available Start]]="",Table26[[#This Row],[Available End]]=""),"Unavailable","Available")</f>
        <v>Available</v>
      </c>
    </row>
    <row r="147" spans="2:6" hidden="1" x14ac:dyDescent="0.2">
      <c r="B147" s="12" t="s">
        <v>95</v>
      </c>
      <c r="C147" s="7" t="s">
        <v>15</v>
      </c>
      <c r="D147" s="7">
        <v>0.5</v>
      </c>
      <c r="E147" s="7">
        <v>0.875</v>
      </c>
      <c r="F147" s="13" t="str">
        <f>IF(OR(Table26[[#This Row],[Available Start]]="",Table26[[#This Row],[Available End]]=""),"Unavailable","Available")</f>
        <v>Available</v>
      </c>
    </row>
    <row r="148" spans="2:6" hidden="1" x14ac:dyDescent="0.2">
      <c r="B148" s="12" t="s">
        <v>95</v>
      </c>
      <c r="C148" s="4" t="s">
        <v>21</v>
      </c>
      <c r="D148" s="7">
        <v>0.5</v>
      </c>
      <c r="E148" s="7">
        <v>0.875</v>
      </c>
      <c r="F148" s="13" t="str">
        <f>IF(OR(Table26[[#This Row],[Available Start]]="",Table26[[#This Row],[Available End]]=""),"Unavailable","Available")</f>
        <v>Available</v>
      </c>
    </row>
    <row r="149" spans="2:6" hidden="1" x14ac:dyDescent="0.2">
      <c r="B149" s="12" t="s">
        <v>95</v>
      </c>
      <c r="C149" s="4" t="s">
        <v>20</v>
      </c>
      <c r="D149" s="7">
        <v>0.5</v>
      </c>
      <c r="E149" s="7">
        <v>0.875</v>
      </c>
      <c r="F149" s="13" t="str">
        <f>IF(OR(Table26[[#This Row],[Available Start]]="",Table26[[#This Row],[Available End]]=""),"Unavailable","Available")</f>
        <v>Available</v>
      </c>
    </row>
    <row r="150" spans="2:6" hidden="1" x14ac:dyDescent="0.2">
      <c r="B150" s="12" t="s">
        <v>95</v>
      </c>
      <c r="C150" s="4" t="s">
        <v>24</v>
      </c>
      <c r="D150" s="4"/>
      <c r="E150" s="4"/>
      <c r="F150" s="13" t="str">
        <f>IF(OR(Table26[[#This Row],[Available Start]]="",Table26[[#This Row],[Available End]]=""),"Unavailable","Available")</f>
        <v>Unavailable</v>
      </c>
    </row>
    <row r="151" spans="2:6" x14ac:dyDescent="0.2">
      <c r="B151" s="13" t="s">
        <v>114</v>
      </c>
      <c r="C151" s="11" t="s">
        <v>22</v>
      </c>
      <c r="D151" s="7">
        <v>0.66666666666666663</v>
      </c>
      <c r="E151" s="7">
        <v>0.91666666666666663</v>
      </c>
      <c r="F151" s="13" t="str">
        <f>IF(OR(Table26[[#This Row],[Available Start]]="",Table26[[#This Row],[Available End]]=""),"Unavailable","Available")</f>
        <v>Available</v>
      </c>
    </row>
    <row r="152" spans="2:6" x14ac:dyDescent="0.2">
      <c r="B152" s="13" t="s">
        <v>111</v>
      </c>
      <c r="C152" s="11" t="s">
        <v>22</v>
      </c>
      <c r="D152" s="7">
        <v>0.70833333333333337</v>
      </c>
      <c r="E152" s="7">
        <v>0.91666666666666663</v>
      </c>
      <c r="F152" s="13" t="str">
        <f>IF(OR(Table26[[#This Row],[Available Start]]="",Table26[[#This Row],[Available End]]=""),"Unavailable","Available")</f>
        <v>Available</v>
      </c>
    </row>
    <row r="153" spans="2:6" hidden="1" x14ac:dyDescent="0.2">
      <c r="B153" s="12" t="s">
        <v>96</v>
      </c>
      <c r="C153" s="11" t="s">
        <v>14</v>
      </c>
      <c r="D153" s="7">
        <v>0.375</v>
      </c>
      <c r="E153" s="7">
        <v>0.875</v>
      </c>
      <c r="F153" s="13" t="str">
        <f>IF(OR(Table26[[#This Row],[Available Start]]="",Table26[[#This Row],[Available End]]=""),"Unavailable","Available")</f>
        <v>Available</v>
      </c>
    </row>
    <row r="154" spans="2:6" hidden="1" x14ac:dyDescent="0.2">
      <c r="B154" s="12" t="s">
        <v>96</v>
      </c>
      <c r="C154" s="8" t="s">
        <v>15</v>
      </c>
      <c r="D154" s="7">
        <v>0.375</v>
      </c>
      <c r="E154" s="7">
        <v>0.875</v>
      </c>
      <c r="F154" s="13" t="str">
        <f>IF(OR(Table26[[#This Row],[Available Start]]="",Table26[[#This Row],[Available End]]=""),"Unavailable","Available")</f>
        <v>Available</v>
      </c>
    </row>
    <row r="155" spans="2:6" hidden="1" x14ac:dyDescent="0.2">
      <c r="B155" s="12" t="s">
        <v>96</v>
      </c>
      <c r="C155" s="11" t="s">
        <v>20</v>
      </c>
      <c r="D155" s="7">
        <v>0.375</v>
      </c>
      <c r="E155" s="7">
        <v>0.875</v>
      </c>
      <c r="F155" s="13" t="str">
        <f>IF(OR(Table26[[#This Row],[Available Start]]="",Table26[[#This Row],[Available End]]=""),"Unavailable","Available")</f>
        <v>Available</v>
      </c>
    </row>
    <row r="156" spans="2:6" hidden="1" x14ac:dyDescent="0.2">
      <c r="B156" s="12" t="s">
        <v>96</v>
      </c>
      <c r="C156" s="11" t="s">
        <v>21</v>
      </c>
      <c r="D156" s="7">
        <v>0.375</v>
      </c>
      <c r="E156" s="7">
        <v>0.875</v>
      </c>
      <c r="F156" s="13" t="str">
        <f>IF(OR(Table26[[#This Row],[Available Start]]="",Table26[[#This Row],[Available End]]=""),"Unavailable","Available")</f>
        <v>Available</v>
      </c>
    </row>
    <row r="157" spans="2:6" hidden="1" x14ac:dyDescent="0.2">
      <c r="B157" s="12" t="s">
        <v>96</v>
      </c>
      <c r="C157" s="11" t="s">
        <v>24</v>
      </c>
      <c r="D157" s="7">
        <v>0.375</v>
      </c>
      <c r="E157" s="7">
        <v>0.79166666666666663</v>
      </c>
      <c r="F157" s="13" t="str">
        <f>IF(OR(Table26[[#This Row],[Available Start]]="",Table26[[#This Row],[Available End]]=""),"Unavailable","Available")</f>
        <v>Available</v>
      </c>
    </row>
    <row r="158" spans="2:6" hidden="1" x14ac:dyDescent="0.2">
      <c r="B158" s="12" t="s">
        <v>96</v>
      </c>
      <c r="C158" s="11" t="s">
        <v>23</v>
      </c>
      <c r="D158" s="7">
        <v>0.375</v>
      </c>
      <c r="E158" s="7">
        <v>0.91666666666666663</v>
      </c>
      <c r="F158" s="13" t="str">
        <f>IF(OR(Table26[[#This Row],[Available Start]]="",Table26[[#This Row],[Available End]]=""),"Unavailable","Available")</f>
        <v>Available</v>
      </c>
    </row>
    <row r="159" spans="2:6" hidden="1" x14ac:dyDescent="0.2">
      <c r="B159" s="12" t="s">
        <v>94</v>
      </c>
      <c r="C159" s="4" t="s">
        <v>14</v>
      </c>
      <c r="D159" s="7">
        <v>0.375</v>
      </c>
      <c r="E159" s="7">
        <v>0.875</v>
      </c>
      <c r="F159" s="13" t="str">
        <f>IF(OR(Table26[[#This Row],[Available Start]]="",Table26[[#This Row],[Available End]]=""),"Unavailable","Available")</f>
        <v>Available</v>
      </c>
    </row>
    <row r="160" spans="2:6" hidden="1" x14ac:dyDescent="0.2">
      <c r="B160" s="12" t="s">
        <v>94</v>
      </c>
      <c r="C160" s="7" t="s">
        <v>15</v>
      </c>
      <c r="D160" s="7">
        <v>0.375</v>
      </c>
      <c r="E160" s="7">
        <v>0.875</v>
      </c>
      <c r="F160" s="13" t="str">
        <f>IF(OR(Table26[[#This Row],[Available Start]]="",Table26[[#This Row],[Available End]]=""),"Unavailable","Available")</f>
        <v>Available</v>
      </c>
    </row>
    <row r="161" spans="2:6" hidden="1" x14ac:dyDescent="0.2">
      <c r="B161" s="12" t="s">
        <v>94</v>
      </c>
      <c r="C161" s="4" t="s">
        <v>20</v>
      </c>
      <c r="D161" s="7">
        <v>0.375</v>
      </c>
      <c r="E161" s="7">
        <v>0.875</v>
      </c>
      <c r="F161" s="13" t="str">
        <f>IF(OR(Table26[[#This Row],[Available Start]]="",Table26[[#This Row],[Available End]]=""),"Unavailable","Available")</f>
        <v>Available</v>
      </c>
    </row>
    <row r="162" spans="2:6" hidden="1" x14ac:dyDescent="0.2">
      <c r="B162" s="12" t="s">
        <v>94</v>
      </c>
      <c r="C162" s="4" t="s">
        <v>21</v>
      </c>
      <c r="D162" s="7">
        <v>0.375</v>
      </c>
      <c r="E162" s="7">
        <v>0.875</v>
      </c>
      <c r="F162" s="13" t="str">
        <f>IF(OR(Table26[[#This Row],[Available Start]]="",Table26[[#This Row],[Available End]]=""),"Unavailable","Available")</f>
        <v>Available</v>
      </c>
    </row>
    <row r="163" spans="2:6" hidden="1" x14ac:dyDescent="0.2">
      <c r="B163" s="12" t="s">
        <v>94</v>
      </c>
      <c r="C163" s="4" t="s">
        <v>24</v>
      </c>
      <c r="D163" s="7">
        <v>0.41666666666666669</v>
      </c>
      <c r="E163" s="7">
        <v>0.79166666666666663</v>
      </c>
      <c r="F163" s="13" t="str">
        <f>IF(OR(Table26[[#This Row],[Available Start]]="",Table26[[#This Row],[Available End]]=""),"Unavailable","Available")</f>
        <v>Available</v>
      </c>
    </row>
    <row r="164" spans="2:6" hidden="1" x14ac:dyDescent="0.2">
      <c r="B164" s="12" t="s">
        <v>94</v>
      </c>
      <c r="C164" s="4" t="s">
        <v>23</v>
      </c>
      <c r="D164" s="7"/>
      <c r="E164" s="4"/>
      <c r="F164" s="13" t="str">
        <f>IF(OR(Table26[[#This Row],[Available Start]]="",Table26[[#This Row],[Available End]]=""),"Unavailable","Available")</f>
        <v>Unavailable</v>
      </c>
    </row>
    <row r="165" spans="2:6" hidden="1" x14ac:dyDescent="0.2">
      <c r="B165" s="12" t="s">
        <v>93</v>
      </c>
      <c r="C165" s="4" t="s">
        <v>14</v>
      </c>
      <c r="D165" s="7">
        <v>0.375</v>
      </c>
      <c r="E165" s="7">
        <v>0.875</v>
      </c>
      <c r="F165" s="13" t="str">
        <f>IF(OR(Table26[[#This Row],[Available Start]]="",Table26[[#This Row],[Available End]]=""),"Unavailable","Available")</f>
        <v>Available</v>
      </c>
    </row>
    <row r="166" spans="2:6" hidden="1" x14ac:dyDescent="0.2">
      <c r="B166" s="12" t="s">
        <v>93</v>
      </c>
      <c r="C166" s="7" t="s">
        <v>15</v>
      </c>
      <c r="D166" s="7">
        <v>0.375</v>
      </c>
      <c r="E166" s="7">
        <v>0.875</v>
      </c>
      <c r="F166" s="13" t="str">
        <f>IF(OR(Table26[[#This Row],[Available Start]]="",Table26[[#This Row],[Available End]]=""),"Unavailable","Available")</f>
        <v>Available</v>
      </c>
    </row>
    <row r="167" spans="2:6" hidden="1" x14ac:dyDescent="0.2">
      <c r="B167" s="12" t="s">
        <v>93</v>
      </c>
      <c r="C167" s="4" t="s">
        <v>20</v>
      </c>
      <c r="D167" s="7">
        <v>0.375</v>
      </c>
      <c r="E167" s="7">
        <v>0.875</v>
      </c>
      <c r="F167" s="13" t="str">
        <f>IF(OR(Table26[[#This Row],[Available Start]]="",Table26[[#This Row],[Available End]]=""),"Unavailable","Available")</f>
        <v>Available</v>
      </c>
    </row>
    <row r="168" spans="2:6" hidden="1" x14ac:dyDescent="0.2">
      <c r="B168" s="12" t="s">
        <v>93</v>
      </c>
      <c r="C168" s="4" t="s">
        <v>21</v>
      </c>
      <c r="D168" s="7">
        <v>0.375</v>
      </c>
      <c r="E168" s="7">
        <v>0.875</v>
      </c>
      <c r="F168" s="13" t="str">
        <f>IF(OR(Table26[[#This Row],[Available Start]]="",Table26[[#This Row],[Available End]]=""),"Unavailable","Available")</f>
        <v>Available</v>
      </c>
    </row>
    <row r="169" spans="2:6" hidden="1" x14ac:dyDescent="0.2">
      <c r="B169" s="12" t="s">
        <v>93</v>
      </c>
      <c r="C169" s="4" t="s">
        <v>23</v>
      </c>
      <c r="D169" s="7">
        <v>0.375</v>
      </c>
      <c r="E169" s="7">
        <v>0.91666666666666663</v>
      </c>
      <c r="F169" s="13" t="str">
        <f>IF(OR(Table26[[#This Row],[Available Start]]="",Table26[[#This Row],[Available End]]=""),"Unavailable","Available")</f>
        <v>Available</v>
      </c>
    </row>
    <row r="170" spans="2:6" hidden="1" x14ac:dyDescent="0.2">
      <c r="B170" s="12" t="s">
        <v>93</v>
      </c>
      <c r="C170" s="4" t="s">
        <v>24</v>
      </c>
      <c r="D170" s="7">
        <v>0.41666666666666669</v>
      </c>
      <c r="E170" s="7">
        <v>0.79166666666666663</v>
      </c>
      <c r="F170" s="13" t="str">
        <f>IF(OR(Table26[[#This Row],[Available Start]]="",Table26[[#This Row],[Available End]]=""),"Unavailable","Available")</f>
        <v>Available</v>
      </c>
    </row>
    <row r="171" spans="2:6" x14ac:dyDescent="0.2">
      <c r="C171" s="5"/>
    </row>
    <row r="172" spans="2:6" x14ac:dyDescent="0.2">
      <c r="C172" s="6"/>
    </row>
    <row r="173" spans="2:6" x14ac:dyDescent="0.2">
      <c r="C173" s="5"/>
    </row>
    <row r="174" spans="2:6" x14ac:dyDescent="0.2">
      <c r="C174" s="5"/>
    </row>
    <row r="175" spans="2:6" x14ac:dyDescent="0.2">
      <c r="C175" s="5"/>
    </row>
    <row r="176" spans="2:6" x14ac:dyDescent="0.2">
      <c r="C176" s="5"/>
    </row>
  </sheetData>
  <conditionalFormatting sqref="F3:F170">
    <cfRule type="expression" dxfId="1" priority="5">
      <formula>$F3="Unavailable"</formula>
    </cfRule>
    <cfRule type="expression" dxfId="0" priority="6">
      <formula>$F3="Available"</formula>
    </cfRule>
  </conditionalFormatting>
  <pageMargins left="0.7" right="0.7" top="0.75" bottom="0.75" header="0.3" footer="0.3"/>
  <pageSetup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 Ledger</vt:lpstr>
      <vt:lpstr>Optimal Budget Allocation</vt:lpstr>
      <vt:lpstr>Availability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Tous, Victor</dc:creator>
  <cp:lastModifiedBy>Tous, Victor</cp:lastModifiedBy>
  <dcterms:created xsi:type="dcterms:W3CDTF">2026-03-05T20:38:19Z</dcterms:created>
  <dcterms:modified xsi:type="dcterms:W3CDTF">2026-06-12T03:56:14Z</dcterms:modified>
</cp:coreProperties>
</file>